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75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Pol'!$A$1:$U$54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sharedStrings.xml><?xml version="1.0" encoding="utf-8"?>
<sst xmlns="http://schemas.openxmlformats.org/spreadsheetml/2006/main" count="314" uniqueCount="176">
  <si>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</si>
  <si>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</si>
  <si>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</si>
  <si>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</si>
  <si>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</si>
  <si>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</si>
  <si>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</si>
  <si>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</si>
  <si>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</si>
  <si>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</si>
  <si>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</si>
  <si>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</si>
  <si>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</si>
  <si>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</si>
  <si>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</si>
  <si>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</si>
  <si>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</si>
  <si>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</si>
  <si>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</si>
  <si>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</si>
  <si>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</si>
  <si>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</si>
  <si>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</si>
  <si>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</si>
  <si>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</si>
  <si>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</si>
  <si>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</si>
  <si>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</si>
  <si>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</si>
  <si>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</si>
  <si>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</si>
  <si>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</si>
  <si>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</si>
  <si>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</si>
  <si>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</si>
  <si>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</si>
  <si>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</si>
  <si>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</si>
  <si>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</si>
  <si>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</si>
  <si>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</si>
  <si>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</si>
  <si>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</si>
  <si>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                                   VZDUCHOTECHNIKA</t>
  </si>
  <si>
    <t>Rozpočet:</t>
  </si>
  <si>
    <t>Misto</t>
  </si>
  <si>
    <t>REKONSTRUKCE BYTŮ</t>
  </si>
  <si>
    <t>MĚSTYS SVITÁVKA</t>
  </si>
  <si>
    <t>HYBEŠOVA 166</t>
  </si>
  <si>
    <t>SVITÁVKA</t>
  </si>
  <si>
    <t>67932</t>
  </si>
  <si>
    <t>Celkem za stavbu</t>
  </si>
  <si>
    <t>CZK</t>
  </si>
  <si>
    <t>Rekapitulace dílů</t>
  </si>
  <si>
    <t>Typ dílu</t>
  </si>
  <si>
    <t>4</t>
  </si>
  <si>
    <t>Vodorovné konstrukce</t>
  </si>
  <si>
    <t>61</t>
  </si>
  <si>
    <t>Upravy povrchů vnitřní</t>
  </si>
  <si>
    <t>90</t>
  </si>
  <si>
    <t>Přípočty</t>
  </si>
  <si>
    <t>97</t>
  </si>
  <si>
    <t>Prorážení otvorů</t>
  </si>
  <si>
    <t>713</t>
  </si>
  <si>
    <t>Izolace tepelné a zvukové</t>
  </si>
  <si>
    <t>728</t>
  </si>
  <si>
    <t>Vzduchotechnika</t>
  </si>
  <si>
    <t>767</t>
  </si>
  <si>
    <t>Konstrukce zámečnické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</si>
  <si>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</si>
  <si>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</si>
  <si>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</si>
  <si>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</si>
  <si>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</si>
  <si>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</si>
  <si>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</si>
  <si>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</si>
  <si>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</si>
  <si>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</si>
  <si>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</si>
  <si>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</si>
  <si>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</si>
  <si>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</si>
  <si>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</si>
  <si>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</si>
  <si>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</si>
  <si>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</si>
  <si>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</si>
  <si>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</si>
  <si>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</si>
  <si>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</si>
  <si>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</si>
  <si>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</si>
  <si>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</si>
  <si>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</si>
  <si>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</si>
  <si>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</si>
  <si>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</si>
  <si>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</si>
  <si>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</si>
  <si>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416020111R00</t>
  </si>
  <si>
    <t>Podhledy SDK, kovová kce, 1x deska 12,5 mm, ostatní viz. stavba</t>
  </si>
  <si>
    <t>m2</t>
  </si>
  <si>
    <t>POL1_0</t>
  </si>
  <si>
    <t>725980113R00</t>
  </si>
  <si>
    <t>Dvířka plastová revizní 300 x 300 mm vč. otvoru v, SDK</t>
  </si>
  <si>
    <t>kus</t>
  </si>
  <si>
    <t>998011001R00</t>
  </si>
  <si>
    <t>Přesun hmot pro budovy zděné výšky do 6 m</t>
  </si>
  <si>
    <t>t</t>
  </si>
  <si>
    <t>612403399RT2</t>
  </si>
  <si>
    <t>Hrubá výplň rýh ve stěnách maltou , vč. 1x prostupu krytinou</t>
  </si>
  <si>
    <t>m</t>
  </si>
  <si>
    <t>900      R04</t>
  </si>
  <si>
    <t>HZS - zkouška VZT zařízení, nastavení , měření průtoku, protokol</t>
  </si>
  <si>
    <t>h</t>
  </si>
  <si>
    <t>971035331R00</t>
  </si>
  <si>
    <t>Vybourání otv. zeď cihel. pl. 0,09m2, tl.15 cm, MC</t>
  </si>
  <si>
    <t>974031164R00</t>
  </si>
  <si>
    <t>Vysekání rýh ve zdi cihelné 15 x 15 cm</t>
  </si>
  <si>
    <t>972012211R00</t>
  </si>
  <si>
    <t>Vybourání otvorů strop prefa pl. 0,09 m2, nad 12cm</t>
  </si>
  <si>
    <t>971033151R00</t>
  </si>
  <si>
    <t>Vybourání otvorů zeď cihel. d=6 cm, tl. 45 cm, MVC</t>
  </si>
  <si>
    <t>979100012RA0</t>
  </si>
  <si>
    <t>Odvoz suti a vyb.hmot do 10 km, vnitrost. 25 m, skládka</t>
  </si>
  <si>
    <t>POL2_0</t>
  </si>
  <si>
    <t>713411111R00</t>
  </si>
  <si>
    <t>Izolace tepelná potrubí rohožemi a drátem 1vrstvá</t>
  </si>
  <si>
    <t>katalog</t>
  </si>
  <si>
    <t>návlek PPEakustik tl.5mm,do  D 75-160mm, nebo pás</t>
  </si>
  <si>
    <t>713411121R00</t>
  </si>
  <si>
    <t>Izolace tepelná potrubí pásy LSP cpaná, 1vrstvá</t>
  </si>
  <si>
    <t xml:space="preserve"> pás LSP 40mm, s Al fólii</t>
  </si>
  <si>
    <t>998713101R00</t>
  </si>
  <si>
    <t>Přesun hmot pro izolace tepelné, výšky do 6 m</t>
  </si>
  <si>
    <t>728112111R00</t>
  </si>
  <si>
    <t>Montáž potrubí plechového kruhového do d 200 mm</t>
  </si>
  <si>
    <t>728212315R00</t>
  </si>
  <si>
    <t>Montáž tvarovky plech. kruhové do d 400 mm, vč.krácení trub</t>
  </si>
  <si>
    <t>nabídka</t>
  </si>
  <si>
    <t>SPIRO pozink. přímá, D125 4,5m, D160 2,0m</t>
  </si>
  <si>
    <t>SPIRO pozink. tvarovka, D 125-200</t>
  </si>
  <si>
    <t>ks</t>
  </si>
  <si>
    <t>FLEXO ohebné, D 125   2m</t>
  </si>
  <si>
    <t>728616213R00</t>
  </si>
  <si>
    <t>Montáž ventilátoru diagon. nízkotl. , potrub.do 250mm</t>
  </si>
  <si>
    <t>Ventilátor 100m3/h, 80Pa, doběh, 40W, 230V, MIXVENT TD-T 350/125</t>
  </si>
  <si>
    <t>728611813R00</t>
  </si>
  <si>
    <t>Mtž kuch. odsavače s ventilátorem , do sestavy KL</t>
  </si>
  <si>
    <t xml:space="preserve"> kuch. odsavač VORTEX 60W-230V,160W , klapka, cirkulace, osvětlení</t>
  </si>
  <si>
    <t>728413522R00</t>
  </si>
  <si>
    <t>Montáž talířového ventilu kruhové do d 200 mm</t>
  </si>
  <si>
    <t>talířový ventil plastový s manžetou, IT 125, plast</t>
  </si>
  <si>
    <t>728415124R00</t>
  </si>
  <si>
    <t>Montáž mřížky větrací nebo ventilační, do dveřního křídla</t>
  </si>
  <si>
    <t>pár</t>
  </si>
  <si>
    <t xml:space="preserve"> Mřížka krycí dveřní, LGL 80x500mm</t>
  </si>
  <si>
    <t>pružná manžeta se sponami nebo šroubem, KAA(VBM) 125mm</t>
  </si>
  <si>
    <t>998728201R00</t>
  </si>
  <si>
    <t>Přesun hmot pro vzduchotechniku, výšky do 6 m</t>
  </si>
  <si>
    <t>767995102R00</t>
  </si>
  <si>
    <t>D+M  kov. závěsů a objímek do 10 kg</t>
  </si>
  <si>
    <t>kg</t>
  </si>
  <si>
    <t>D+M  kov. kovových chrániček 30(40)/10cm, pozink., prostup střechou s manžetami</t>
  </si>
  <si>
    <t>998767101R00</t>
  </si>
  <si>
    <t>Přesun hmot pro zámečnické konstr., výšky do 6 m</t>
  </si>
  <si>
    <t>783222120R00</t>
  </si>
  <si>
    <t>Nátěr synt.  2x,  prvků VZT</t>
  </si>
  <si>
    <t>005241010R</t>
  </si>
  <si>
    <t>Dokumentace dodavatele , skutečného provedení 2%</t>
  </si>
  <si>
    <t>Soubor</t>
  </si>
  <si>
    <t>005121020R</t>
  </si>
  <si>
    <t>Provoz zařízení staveniště 2%</t>
  </si>
  <si>
    <t/>
  </si>
  <si>
    <t>END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</si>
</sst>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49" fontId="4" fillId="32" borderId="0" xfId="0" applyNumberFormat="1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indent="1"/>
    </xf>
    <xf numFmtId="0" fontId="5" fillId="32" borderId="0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3" borderId="29" xfId="0" applyNumberFormat="1" applyFill="1" applyBorder="1" applyAlignment="1">
      <alignment/>
    </xf>
    <xf numFmtId="3" fontId="3" fillId="32" borderId="30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 wrapText="1"/>
    </xf>
    <xf numFmtId="3" fontId="3" fillId="32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2" borderId="31" xfId="0" applyNumberFormat="1" applyFont="1" applyFill="1" applyBorder="1" applyAlignment="1">
      <alignment horizontal="center" vertical="center" wrapText="1" shrinkToFit="1"/>
    </xf>
    <xf numFmtId="3" fontId="3" fillId="32" borderId="31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3" borderId="29" xfId="0" applyNumberFormat="1" applyFill="1" applyBorder="1" applyAlignment="1">
      <alignment wrapText="1" shrinkToFit="1"/>
    </xf>
    <xf numFmtId="3" fontId="0" fillId="33" borderId="29" xfId="0" applyNumberFormat="1" applyFill="1" applyBorder="1" applyAlignment="1">
      <alignment shrinkToFit="1"/>
    </xf>
    <xf numFmtId="0" fontId="4" fillId="32" borderId="32" xfId="0" applyFont="1" applyFill="1" applyBorder="1" applyAlignment="1">
      <alignment horizontal="left" vertical="center" indent="1"/>
    </xf>
    <xf numFmtId="0" fontId="5" fillId="32" borderId="33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left" vertical="center"/>
    </xf>
    <xf numFmtId="4" fontId="4" fillId="32" borderId="33" xfId="0" applyNumberFormat="1" applyFont="1" applyFill="1" applyBorder="1" applyAlignment="1">
      <alignment horizontal="left" vertical="center"/>
    </xf>
    <xf numFmtId="49" fontId="0" fillId="32" borderId="34" xfId="0" applyNumberFormat="1" applyFill="1" applyBorder="1" applyAlignment="1">
      <alignment horizontal="left" vertical="center"/>
    </xf>
    <xf numFmtId="0" fontId="0" fillId="32" borderId="33" xfId="0" applyFill="1" applyBorder="1" applyAlignment="1">
      <alignment/>
    </xf>
    <xf numFmtId="49" fontId="5" fillId="32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1" fillId="32" borderId="31" xfId="0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33" borderId="29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2" borderId="27" xfId="0" applyFill="1" applyBorder="1" applyAlignment="1">
      <alignment/>
    </xf>
    <xf numFmtId="49" fontId="0" fillId="32" borderId="18" xfId="0" applyNumberFormat="1" applyFill="1" applyBorder="1" applyAlignment="1">
      <alignment/>
    </xf>
    <xf numFmtId="49" fontId="0" fillId="32" borderId="18" xfId="0" applyNumberForma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0" xfId="0" applyFill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vertical="top"/>
    </xf>
    <xf numFmtId="0" fontId="0" fillId="32" borderId="17" xfId="0" applyFill="1" applyBorder="1" applyAlignment="1">
      <alignment vertical="top"/>
    </xf>
    <xf numFmtId="0" fontId="0" fillId="32" borderId="31" xfId="0" applyFill="1" applyBorder="1" applyAlignment="1">
      <alignment/>
    </xf>
    <xf numFmtId="49" fontId="0" fillId="32" borderId="31" xfId="0" applyNumberFormat="1" applyFill="1" applyBorder="1" applyAlignment="1">
      <alignment/>
    </xf>
    <xf numFmtId="0" fontId="0" fillId="32" borderId="27" xfId="0" applyFill="1" applyBorder="1" applyAlignment="1">
      <alignment vertical="top"/>
    </xf>
    <xf numFmtId="0" fontId="0" fillId="32" borderId="31" xfId="0" applyFill="1" applyBorder="1" applyAlignment="1">
      <alignment wrapText="1"/>
    </xf>
    <xf numFmtId="0" fontId="12" fillId="0" borderId="28" xfId="0" applyNumberFormat="1" applyFont="1" applyBorder="1" applyAlignment="1">
      <alignment vertical="top"/>
    </xf>
    <xf numFmtId="0" fontId="0" fillId="32" borderId="17" xfId="0" applyNumberFormat="1" applyFill="1" applyBorder="1" applyAlignment="1">
      <alignment vertical="top"/>
    </xf>
    <xf numFmtId="0" fontId="12" fillId="0" borderId="37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0" fontId="0" fillId="32" borderId="38" xfId="0" applyFill="1" applyBorder="1" applyAlignment="1">
      <alignment vertical="top" shrinkToFit="1"/>
    </xf>
    <xf numFmtId="0" fontId="0" fillId="32" borderId="29" xfId="0" applyFill="1" applyBorder="1" applyAlignment="1">
      <alignment vertical="top" shrinkToFit="1"/>
    </xf>
    <xf numFmtId="0" fontId="0" fillId="32" borderId="17" xfId="0" applyFill="1" applyBorder="1" applyAlignment="1">
      <alignment vertical="top" shrinkToFit="1"/>
    </xf>
    <xf numFmtId="166" fontId="12" fillId="0" borderId="35" xfId="0" applyNumberFormat="1" applyFont="1" applyBorder="1" applyAlignment="1">
      <alignment vertical="top" shrinkToFit="1"/>
    </xf>
    <xf numFmtId="166" fontId="0" fillId="32" borderId="29" xfId="0" applyNumberFormat="1" applyFill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4" fontId="0" fillId="32" borderId="29" xfId="0" applyNumberFormat="1" applyFill="1" applyBorder="1" applyAlignment="1">
      <alignment vertical="top" shrinkToFit="1"/>
    </xf>
    <xf numFmtId="0" fontId="0" fillId="32" borderId="21" xfId="0" applyFill="1" applyBorder="1" applyAlignment="1">
      <alignment vertical="top"/>
    </xf>
    <xf numFmtId="49" fontId="0" fillId="32" borderId="21" xfId="0" applyNumberFormat="1" applyFill="1" applyBorder="1" applyAlignment="1">
      <alignment vertical="top"/>
    </xf>
    <xf numFmtId="49" fontId="0" fillId="32" borderId="27" xfId="0" applyNumberFormat="1" applyFill="1" applyBorder="1" applyAlignment="1">
      <alignment vertical="top"/>
    </xf>
    <xf numFmtId="0" fontId="0" fillId="32" borderId="36" xfId="0" applyFill="1" applyBorder="1" applyAlignment="1">
      <alignment vertical="top"/>
    </xf>
    <xf numFmtId="166" fontId="0" fillId="32" borderId="27" xfId="0" applyNumberFormat="1" applyFill="1" applyBorder="1" applyAlignment="1">
      <alignment vertical="top"/>
    </xf>
    <xf numFmtId="4" fontId="0" fillId="32" borderId="27" xfId="0" applyNumberFormat="1" applyFill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38" xfId="0" applyFont="1" applyBorder="1" applyAlignment="1">
      <alignment vertical="top" shrinkToFit="1"/>
    </xf>
    <xf numFmtId="166" fontId="12" fillId="0" borderId="29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17" xfId="0" applyFont="1" applyBorder="1" applyAlignment="1">
      <alignment vertical="top" shrinkToFit="1"/>
    </xf>
    <xf numFmtId="0" fontId="12" fillId="0" borderId="35" xfId="0" applyNumberFormat="1" applyFont="1" applyBorder="1" applyAlignment="1">
      <alignment horizontal="left" vertical="top" wrapText="1"/>
    </xf>
    <xf numFmtId="0" fontId="0" fillId="32" borderId="29" xfId="0" applyNumberFormat="1" applyFill="1" applyBorder="1" applyAlignment="1">
      <alignment horizontal="left" vertical="top" wrapText="1"/>
    </xf>
    <xf numFmtId="0" fontId="12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4" borderId="0" xfId="0" applyFont="1" applyFill="1" applyAlignment="1">
      <alignment horizontal="left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33" borderId="29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/>
    </xf>
    <xf numFmtId="4" fontId="9" fillId="32" borderId="33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11" fillId="32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2" borderId="33" xfId="0" applyNumberFormat="1" applyFont="1" applyFill="1" applyBorder="1" applyAlignment="1">
      <alignment horizontal="right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4" fillId="32" borderId="24" xfId="0" applyNumberFormat="1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85" t="s">
        <v>39</v>
      </c>
      <c r="B2" s="185"/>
      <c r="C2" s="185"/>
      <c r="D2" s="185"/>
      <c r="E2" s="185"/>
      <c r="F2" s="185"/>
      <c r="G2" s="18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tabSelected="1" zoomScaleSheetLayoutView="75" zoomScalePageLayoutView="0" workbookViewId="0" topLeftCell="B11">
      <selection activeCell="D11" sqref="D11:G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224" t="s">
        <v>42</v>
      </c>
      <c r="C1" s="225"/>
      <c r="D1" s="225"/>
      <c r="E1" s="225"/>
      <c r="F1" s="225"/>
      <c r="G1" s="225"/>
      <c r="H1" s="225"/>
      <c r="I1" s="225"/>
      <c r="J1" s="226"/>
    </row>
    <row r="2" spans="1:15" ht="23.25" customHeight="1">
      <c r="A2" s="4"/>
      <c r="B2" s="81" t="s">
        <v>40</v>
      </c>
      <c r="C2" s="82"/>
      <c r="D2" s="229" t="s">
        <v>46</v>
      </c>
      <c r="E2" s="230"/>
      <c r="F2" s="230"/>
      <c r="G2" s="230"/>
      <c r="H2" s="230"/>
      <c r="I2" s="230"/>
      <c r="J2" s="231"/>
      <c r="O2" s="2"/>
    </row>
    <row r="3" spans="1:10" ht="23.25" customHeight="1">
      <c r="A3" s="4"/>
      <c r="B3" s="83" t="s">
        <v>45</v>
      </c>
      <c r="C3" s="84"/>
      <c r="D3" s="221" t="s">
        <v>43</v>
      </c>
      <c r="E3" s="222"/>
      <c r="F3" s="222"/>
      <c r="G3" s="222"/>
      <c r="H3" s="222"/>
      <c r="I3" s="222"/>
      <c r="J3" s="223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/>
      <c r="J5" s="11"/>
    </row>
    <row r="6" spans="1:10" ht="15.75" customHeight="1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0" ht="15.75" customHeight="1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09"/>
      <c r="E11" s="209"/>
      <c r="F11" s="209"/>
      <c r="G11" s="209"/>
      <c r="H11" s="28" t="s">
        <v>33</v>
      </c>
      <c r="I11" s="91"/>
      <c r="J11" s="11"/>
    </row>
    <row r="12" spans="1:10" ht="15.75" customHeight="1">
      <c r="A12" s="4"/>
      <c r="B12" s="41"/>
      <c r="C12" s="26"/>
      <c r="D12" s="197"/>
      <c r="E12" s="197"/>
      <c r="F12" s="197"/>
      <c r="G12" s="197"/>
      <c r="H12" s="28" t="s">
        <v>34</v>
      </c>
      <c r="I12" s="91"/>
      <c r="J12" s="11"/>
    </row>
    <row r="13" spans="1:10" ht="15.75" customHeight="1">
      <c r="A13" s="4"/>
      <c r="B13" s="42"/>
      <c r="C13" s="92"/>
      <c r="D13" s="212"/>
      <c r="E13" s="212"/>
      <c r="F13" s="212"/>
      <c r="G13" s="212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32"/>
      <c r="F15" s="232"/>
      <c r="G15" s="210"/>
      <c r="H15" s="210"/>
      <c r="I15" s="210" t="s">
        <v>28</v>
      </c>
      <c r="J15" s="211"/>
    </row>
    <row r="16" spans="1:10" ht="23.25" customHeight="1">
      <c r="A16" s="139" t="s">
        <v>23</v>
      </c>
      <c r="B16" s="140" t="s">
        <v>23</v>
      </c>
      <c r="C16" s="58"/>
      <c r="D16" s="59"/>
      <c r="E16" s="193">
        <f>I47+I48+I49+I50</f>
        <v>0</v>
      </c>
      <c r="F16" s="194"/>
      <c r="G16" s="193"/>
      <c r="H16" s="194"/>
      <c r="I16" s="193"/>
      <c r="J16" s="218"/>
    </row>
    <row r="17" spans="1:10" ht="23.25" customHeight="1">
      <c r="A17" s="139" t="s">
        <v>24</v>
      </c>
      <c r="B17" s="140" t="s">
        <v>24</v>
      </c>
      <c r="C17" s="58"/>
      <c r="D17" s="59"/>
      <c r="E17" s="193">
        <f>I51+I52+I53+I54</f>
        <v>0</v>
      </c>
      <c r="F17" s="194"/>
      <c r="G17" s="193"/>
      <c r="H17" s="194"/>
      <c r="I17" s="193"/>
      <c r="J17" s="218"/>
    </row>
    <row r="18" spans="1:10" ht="23.25" customHeight="1">
      <c r="A18" s="139" t="s">
        <v>25</v>
      </c>
      <c r="B18" s="140" t="s">
        <v>25</v>
      </c>
      <c r="C18" s="58"/>
      <c r="D18" s="59"/>
      <c r="E18" s="193"/>
      <c r="F18" s="194"/>
      <c r="G18" s="193"/>
      <c r="H18" s="194"/>
      <c r="I18" s="193">
        <v>0</v>
      </c>
      <c r="J18" s="218"/>
    </row>
    <row r="19" spans="1:10" ht="23.25" customHeight="1">
      <c r="A19" s="139" t="s">
        <v>71</v>
      </c>
      <c r="B19" s="140" t="s">
        <v>26</v>
      </c>
      <c r="C19" s="58"/>
      <c r="D19" s="59"/>
      <c r="E19" s="193">
        <f>I55</f>
        <v>0</v>
      </c>
      <c r="F19" s="194"/>
      <c r="G19" s="193"/>
      <c r="H19" s="194"/>
      <c r="I19" s="193"/>
      <c r="J19" s="218"/>
    </row>
    <row r="20" spans="1:10" ht="23.25" customHeight="1">
      <c r="A20" s="139" t="s">
        <v>72</v>
      </c>
      <c r="B20" s="140" t="s">
        <v>27</v>
      </c>
      <c r="C20" s="58"/>
      <c r="D20" s="59"/>
      <c r="E20" s="193"/>
      <c r="F20" s="194"/>
      <c r="G20" s="193"/>
      <c r="H20" s="194"/>
      <c r="I20" s="193">
        <v>0</v>
      </c>
      <c r="J20" s="218"/>
    </row>
    <row r="21" spans="1:10" ht="23.25" customHeight="1">
      <c r="A21" s="4"/>
      <c r="B21" s="74" t="s">
        <v>28</v>
      </c>
      <c r="C21" s="75"/>
      <c r="D21" s="76"/>
      <c r="E21" s="207"/>
      <c r="F21" s="219"/>
      <c r="G21" s="207"/>
      <c r="H21" s="219"/>
      <c r="I21" s="207">
        <f>E16+E17+E19</f>
        <v>0</v>
      </c>
      <c r="J21" s="208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16">
        <f>I21</f>
        <v>0</v>
      </c>
      <c r="H23" s="217"/>
      <c r="I23" s="217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4">
        <f>ZakladDPHSni/100*15</f>
        <v>0</v>
      </c>
      <c r="H24" s="215"/>
      <c r="I24" s="215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16">
        <v>0</v>
      </c>
      <c r="H25" s="217"/>
      <c r="I25" s="217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7">
        <v>0</v>
      </c>
      <c r="H26" s="228"/>
      <c r="I26" s="228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195"/>
      <c r="H27" s="195"/>
      <c r="I27" s="195"/>
      <c r="J27" s="63" t="str">
        <f t="shared" si="0"/>
        <v>CZK</v>
      </c>
    </row>
    <row r="28" spans="1:10" ht="27.75" customHeight="1" hidden="1" thickBot="1">
      <c r="A28" s="4"/>
      <c r="B28" s="112" t="s">
        <v>22</v>
      </c>
      <c r="C28" s="113"/>
      <c r="D28" s="113"/>
      <c r="E28" s="114"/>
      <c r="F28" s="115"/>
      <c r="G28" s="196">
        <v>47504.81</v>
      </c>
      <c r="H28" s="220"/>
      <c r="I28" s="220"/>
      <c r="J28" s="116" t="str">
        <f t="shared" si="0"/>
        <v>CZK</v>
      </c>
    </row>
    <row r="29" spans="1:10" ht="27.75" customHeight="1" thickBot="1">
      <c r="A29" s="4"/>
      <c r="B29" s="112" t="s">
        <v>35</v>
      </c>
      <c r="C29" s="117"/>
      <c r="D29" s="117"/>
      <c r="E29" s="117"/>
      <c r="F29" s="117"/>
      <c r="G29" s="196">
        <f>ZakladDPHSni+DPHSni</f>
        <v>0</v>
      </c>
      <c r="H29" s="196"/>
      <c r="I29" s="196"/>
      <c r="J29" s="118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13" t="s">
        <v>2</v>
      </c>
      <c r="E35" s="213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customHeight="1" hidden="1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customHeight="1" hidden="1">
      <c r="A39" s="96">
        <v>1</v>
      </c>
      <c r="B39" s="102"/>
      <c r="C39" s="198"/>
      <c r="D39" s="199"/>
      <c r="E39" s="199"/>
      <c r="F39" s="107">
        <v>47504.81</v>
      </c>
      <c r="G39" s="108">
        <v>0</v>
      </c>
      <c r="H39" s="109">
        <v>7126</v>
      </c>
      <c r="I39" s="109">
        <v>54630.81</v>
      </c>
      <c r="J39" s="103">
        <f>IF(CenaCelkemVypocet=0,"",I39/CenaCelkemVypocet*100)</f>
        <v>100</v>
      </c>
    </row>
    <row r="40" spans="1:10" ht="25.5" customHeight="1" hidden="1">
      <c r="A40" s="96"/>
      <c r="B40" s="200" t="s">
        <v>51</v>
      </c>
      <c r="C40" s="201"/>
      <c r="D40" s="201"/>
      <c r="E40" s="202"/>
      <c r="F40" s="110">
        <f>SUMIF(A39:A39,"=1",F39:F39)</f>
        <v>47504.81</v>
      </c>
      <c r="G40" s="111">
        <f>SUMIF(A39:A39,"=1",G39:G39)</f>
        <v>0</v>
      </c>
      <c r="H40" s="111">
        <f>SUMIF(A39:A39,"=1",H39:H39)</f>
        <v>7126</v>
      </c>
      <c r="I40" s="111">
        <f>SUMIF(A39:A39,"=1",I39:I39)</f>
        <v>54630.81</v>
      </c>
      <c r="J40" s="97">
        <f>SUMIF(A39:A39,"=1",J39:J39)</f>
        <v>100</v>
      </c>
    </row>
    <row r="44" ht="15.75">
      <c r="B44" s="119" t="s">
        <v>53</v>
      </c>
    </row>
    <row r="46" spans="1:10" ht="25.5" customHeight="1">
      <c r="A46" s="120"/>
      <c r="B46" s="124" t="s">
        <v>16</v>
      </c>
      <c r="C46" s="124" t="s">
        <v>5</v>
      </c>
      <c r="D46" s="125"/>
      <c r="E46" s="125"/>
      <c r="F46" s="128" t="s">
        <v>54</v>
      </c>
      <c r="G46" s="128"/>
      <c r="H46" s="128"/>
      <c r="I46" s="203" t="s">
        <v>28</v>
      </c>
      <c r="J46" s="203"/>
    </row>
    <row r="47" spans="1:10" ht="25.5" customHeight="1">
      <c r="A47" s="121"/>
      <c r="B47" s="129" t="s">
        <v>55</v>
      </c>
      <c r="C47" s="205" t="s">
        <v>56</v>
      </c>
      <c r="D47" s="206"/>
      <c r="E47" s="206"/>
      <c r="F47" s="131" t="s">
        <v>23</v>
      </c>
      <c r="G47" s="132"/>
      <c r="H47" s="132"/>
      <c r="I47" s="204">
        <f>' Pol'!G8</f>
        <v>0</v>
      </c>
      <c r="J47" s="204"/>
    </row>
    <row r="48" spans="1:10" ht="25.5" customHeight="1">
      <c r="A48" s="121"/>
      <c r="B48" s="123" t="s">
        <v>57</v>
      </c>
      <c r="C48" s="191" t="s">
        <v>58</v>
      </c>
      <c r="D48" s="192"/>
      <c r="E48" s="192"/>
      <c r="F48" s="133" t="s">
        <v>23</v>
      </c>
      <c r="G48" s="134"/>
      <c r="H48" s="134"/>
      <c r="I48" s="190">
        <f>' Pol'!G12</f>
        <v>0</v>
      </c>
      <c r="J48" s="190"/>
    </row>
    <row r="49" spans="1:10" ht="25.5" customHeight="1">
      <c r="A49" s="121"/>
      <c r="B49" s="123" t="s">
        <v>59</v>
      </c>
      <c r="C49" s="191" t="s">
        <v>60</v>
      </c>
      <c r="D49" s="192"/>
      <c r="E49" s="192"/>
      <c r="F49" s="133" t="s">
        <v>23</v>
      </c>
      <c r="G49" s="134"/>
      <c r="H49" s="134"/>
      <c r="I49" s="190">
        <f>' Pol'!G14</f>
        <v>0</v>
      </c>
      <c r="J49" s="190"/>
    </row>
    <row r="50" spans="1:10" ht="25.5" customHeight="1">
      <c r="A50" s="121"/>
      <c r="B50" s="123" t="s">
        <v>61</v>
      </c>
      <c r="C50" s="191" t="s">
        <v>62</v>
      </c>
      <c r="D50" s="192"/>
      <c r="E50" s="192"/>
      <c r="F50" s="133" t="s">
        <v>23</v>
      </c>
      <c r="G50" s="134"/>
      <c r="H50" s="134"/>
      <c r="I50" s="190">
        <f>' Pol'!G16</f>
        <v>0</v>
      </c>
      <c r="J50" s="190"/>
    </row>
    <row r="51" spans="1:10" ht="25.5" customHeight="1">
      <c r="A51" s="121"/>
      <c r="B51" s="123" t="s">
        <v>63</v>
      </c>
      <c r="C51" s="191" t="s">
        <v>64</v>
      </c>
      <c r="D51" s="192"/>
      <c r="E51" s="192"/>
      <c r="F51" s="133" t="s">
        <v>24</v>
      </c>
      <c r="G51" s="134"/>
      <c r="H51" s="134"/>
      <c r="I51" s="190">
        <f>' Pol'!G22</f>
        <v>0</v>
      </c>
      <c r="J51" s="190"/>
    </row>
    <row r="52" spans="1:10" ht="25.5" customHeight="1">
      <c r="A52" s="121"/>
      <c r="B52" s="123" t="s">
        <v>65</v>
      </c>
      <c r="C52" s="191" t="s">
        <v>66</v>
      </c>
      <c r="D52" s="192"/>
      <c r="E52" s="192"/>
      <c r="F52" s="133" t="s">
        <v>24</v>
      </c>
      <c r="G52" s="134"/>
      <c r="H52" s="134"/>
      <c r="I52" s="190">
        <f>' Pol'!G28</f>
        <v>0</v>
      </c>
      <c r="J52" s="190"/>
    </row>
    <row r="53" spans="1:10" ht="25.5" customHeight="1">
      <c r="A53" s="121"/>
      <c r="B53" s="123" t="s">
        <v>67</v>
      </c>
      <c r="C53" s="191" t="s">
        <v>68</v>
      </c>
      <c r="D53" s="192"/>
      <c r="E53" s="192"/>
      <c r="F53" s="133" t="s">
        <v>24</v>
      </c>
      <c r="G53" s="134"/>
      <c r="H53" s="134"/>
      <c r="I53" s="190">
        <f>' Pol'!G44</f>
        <v>0</v>
      </c>
      <c r="J53" s="190"/>
    </row>
    <row r="54" spans="1:10" ht="25.5" customHeight="1">
      <c r="A54" s="121"/>
      <c r="B54" s="123" t="s">
        <v>69</v>
      </c>
      <c r="C54" s="191" t="s">
        <v>70</v>
      </c>
      <c r="D54" s="192"/>
      <c r="E54" s="192"/>
      <c r="F54" s="133" t="s">
        <v>24</v>
      </c>
      <c r="G54" s="134"/>
      <c r="H54" s="134"/>
      <c r="I54" s="190">
        <f>' Pol'!G48</f>
        <v>0</v>
      </c>
      <c r="J54" s="190"/>
    </row>
    <row r="55" spans="1:10" ht="25.5" customHeight="1">
      <c r="A55" s="121"/>
      <c r="B55" s="130" t="s">
        <v>71</v>
      </c>
      <c r="C55" s="187" t="s">
        <v>26</v>
      </c>
      <c r="D55" s="188"/>
      <c r="E55" s="188"/>
      <c r="F55" s="135" t="s">
        <v>71</v>
      </c>
      <c r="G55" s="136"/>
      <c r="H55" s="136"/>
      <c r="I55" s="186">
        <f>' Pol'!G50</f>
        <v>0</v>
      </c>
      <c r="J55" s="186"/>
    </row>
    <row r="56" spans="1:10" ht="25.5" customHeight="1">
      <c r="A56" s="122"/>
      <c r="B56" s="126" t="s">
        <v>1</v>
      </c>
      <c r="C56" s="126"/>
      <c r="D56" s="127"/>
      <c r="E56" s="127"/>
      <c r="F56" s="137"/>
      <c r="G56" s="138"/>
      <c r="H56" s="138"/>
      <c r="I56" s="189">
        <f>I47+I48+I49+I50+I51+I52+I53+I54+I55</f>
        <v>0</v>
      </c>
      <c r="J56" s="189"/>
    </row>
    <row r="57" spans="6:10" ht="12.75">
      <c r="F57" s="94"/>
      <c r="G57" s="95"/>
      <c r="H57" s="94"/>
      <c r="I57" s="95"/>
      <c r="J57" s="95"/>
    </row>
    <row r="58" spans="6:10" ht="12.75">
      <c r="F58" s="94"/>
      <c r="G58" s="95"/>
      <c r="H58" s="94"/>
      <c r="I58" s="95"/>
      <c r="J58" s="95"/>
    </row>
    <row r="59" spans="6:10" ht="12.75">
      <c r="F59" s="94"/>
      <c r="G59" s="95"/>
      <c r="H59" s="94"/>
      <c r="I59" s="95"/>
      <c r="J59" s="95"/>
    </row>
  </sheetData>
  <sheetProtection/>
  <mergeCells count="57">
    <mergeCell ref="D3:J3"/>
    <mergeCell ref="B1:J1"/>
    <mergeCell ref="G26:I26"/>
    <mergeCell ref="E21:F21"/>
    <mergeCell ref="E18:F18"/>
    <mergeCell ref="D2:J2"/>
    <mergeCell ref="E17:F17"/>
    <mergeCell ref="G16:H16"/>
    <mergeCell ref="G17:H17"/>
    <mergeCell ref="E15:F15"/>
    <mergeCell ref="G25:I25"/>
    <mergeCell ref="I16:J16"/>
    <mergeCell ref="I19:J19"/>
    <mergeCell ref="G21:H21"/>
    <mergeCell ref="G28:I28"/>
    <mergeCell ref="G18:H18"/>
    <mergeCell ref="I17:J17"/>
    <mergeCell ref="I18:J18"/>
    <mergeCell ref="D11:G11"/>
    <mergeCell ref="G15:H15"/>
    <mergeCell ref="I15:J15"/>
    <mergeCell ref="D13:G13"/>
    <mergeCell ref="D35:E35"/>
    <mergeCell ref="G24:I24"/>
    <mergeCell ref="G23:I23"/>
    <mergeCell ref="E19:F19"/>
    <mergeCell ref="E20:F20"/>
    <mergeCell ref="I20:J20"/>
    <mergeCell ref="D12:G12"/>
    <mergeCell ref="I51:J51"/>
    <mergeCell ref="C51:E51"/>
    <mergeCell ref="C39:E39"/>
    <mergeCell ref="B40:E40"/>
    <mergeCell ref="I46:J46"/>
    <mergeCell ref="I47:J47"/>
    <mergeCell ref="C47:E47"/>
    <mergeCell ref="I48:J48"/>
    <mergeCell ref="I21:J21"/>
    <mergeCell ref="C48:E48"/>
    <mergeCell ref="I49:J49"/>
    <mergeCell ref="C49:E49"/>
    <mergeCell ref="I50:J50"/>
    <mergeCell ref="C50:E50"/>
    <mergeCell ref="E16:F16"/>
    <mergeCell ref="G19:H19"/>
    <mergeCell ref="G20:H20"/>
    <mergeCell ref="G27:I27"/>
    <mergeCell ref="G29:I29"/>
    <mergeCell ref="I55:J55"/>
    <mergeCell ref="C55:E55"/>
    <mergeCell ref="I56:J56"/>
    <mergeCell ref="I52:J52"/>
    <mergeCell ref="C52:E52"/>
    <mergeCell ref="I53:J53"/>
    <mergeCell ref="C53:E53"/>
    <mergeCell ref="I54:J54"/>
    <mergeCell ref="C54:E54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33" t="s">
        <v>6</v>
      </c>
      <c r="B1" s="233"/>
      <c r="C1" s="234"/>
      <c r="D1" s="233"/>
      <c r="E1" s="233"/>
      <c r="F1" s="233"/>
      <c r="G1" s="233"/>
    </row>
    <row r="2" spans="1:7" ht="24.75" customHeight="1">
      <c r="A2" s="79" t="s">
        <v>41</v>
      </c>
      <c r="B2" s="78"/>
      <c r="C2" s="235"/>
      <c r="D2" s="235"/>
      <c r="E2" s="235"/>
      <c r="F2" s="235"/>
      <c r="G2" s="236"/>
    </row>
    <row r="3" spans="1:7" ht="24.75" customHeight="1" hidden="1">
      <c r="A3" s="79" t="s">
        <v>7</v>
      </c>
      <c r="B3" s="78"/>
      <c r="C3" s="235"/>
      <c r="D3" s="235"/>
      <c r="E3" s="235"/>
      <c r="F3" s="235"/>
      <c r="G3" s="236"/>
    </row>
    <row r="4" spans="1:7" ht="24.75" customHeight="1" hidden="1">
      <c r="A4" s="79" t="s">
        <v>8</v>
      </c>
      <c r="B4" s="78"/>
      <c r="C4" s="235"/>
      <c r="D4" s="235"/>
      <c r="E4" s="235"/>
      <c r="F4" s="235"/>
      <c r="G4" s="236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4"/>
  <sheetViews>
    <sheetView zoomScale="130" zoomScaleNormal="130" zoomScalePageLayoutView="0" workbookViewId="0" topLeftCell="A30">
      <selection activeCell="E54" sqref="E54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37" t="s">
        <v>6</v>
      </c>
      <c r="B1" s="237"/>
      <c r="C1" s="237"/>
      <c r="D1" s="237"/>
      <c r="E1" s="237"/>
      <c r="F1" s="237"/>
      <c r="G1" s="237"/>
      <c r="AE1" t="s">
        <v>74</v>
      </c>
    </row>
    <row r="2" spans="1:31" ht="24.75" customHeight="1">
      <c r="A2" s="141" t="s">
        <v>73</v>
      </c>
      <c r="B2" s="78"/>
      <c r="C2" s="238" t="s">
        <v>46</v>
      </c>
      <c r="D2" s="239"/>
      <c r="E2" s="239"/>
      <c r="F2" s="239"/>
      <c r="G2" s="240"/>
      <c r="AE2" t="s">
        <v>75</v>
      </c>
    </row>
    <row r="3" spans="1:31" ht="24.75" customHeight="1">
      <c r="A3" s="141" t="s">
        <v>7</v>
      </c>
      <c r="B3" s="78"/>
      <c r="C3" s="238" t="s">
        <v>43</v>
      </c>
      <c r="D3" s="239"/>
      <c r="E3" s="239"/>
      <c r="F3" s="239"/>
      <c r="G3" s="240"/>
      <c r="AE3" t="s">
        <v>76</v>
      </c>
    </row>
    <row r="4" spans="1:31" ht="24.75" customHeight="1" hidden="1">
      <c r="A4" s="141" t="s">
        <v>8</v>
      </c>
      <c r="B4" s="78"/>
      <c r="C4" s="238"/>
      <c r="D4" s="239"/>
      <c r="E4" s="239"/>
      <c r="F4" s="239"/>
      <c r="G4" s="240"/>
      <c r="AE4" t="s">
        <v>77</v>
      </c>
    </row>
    <row r="5" spans="1:31" ht="12.75" hidden="1">
      <c r="A5" s="142" t="s">
        <v>78</v>
      </c>
      <c r="B5" s="143"/>
      <c r="C5" s="144"/>
      <c r="D5" s="145"/>
      <c r="E5" s="145"/>
      <c r="F5" s="145"/>
      <c r="G5" s="146"/>
      <c r="AE5" t="s">
        <v>79</v>
      </c>
    </row>
    <row r="7" spans="1:21" ht="38.25">
      <c r="A7" s="151" t="s">
        <v>80</v>
      </c>
      <c r="B7" s="152" t="s">
        <v>81</v>
      </c>
      <c r="C7" s="152" t="s">
        <v>82</v>
      </c>
      <c r="D7" s="151" t="s">
        <v>83</v>
      </c>
      <c r="E7" s="151" t="s">
        <v>84</v>
      </c>
      <c r="F7" s="147" t="s">
        <v>85</v>
      </c>
      <c r="G7" s="151" t="s">
        <v>28</v>
      </c>
      <c r="H7" s="154" t="s">
        <v>29</v>
      </c>
      <c r="I7" s="154" t="s">
        <v>86</v>
      </c>
      <c r="J7" s="154" t="s">
        <v>30</v>
      </c>
      <c r="K7" s="154" t="s">
        <v>87</v>
      </c>
      <c r="L7" s="154" t="s">
        <v>88</v>
      </c>
      <c r="M7" s="154" t="s">
        <v>89</v>
      </c>
      <c r="N7" s="154" t="s">
        <v>90</v>
      </c>
      <c r="O7" s="154" t="s">
        <v>91</v>
      </c>
      <c r="P7" s="154" t="s">
        <v>92</v>
      </c>
      <c r="Q7" s="154" t="s">
        <v>93</v>
      </c>
      <c r="R7" s="154" t="s">
        <v>94</v>
      </c>
      <c r="S7" s="154" t="s">
        <v>95</v>
      </c>
      <c r="T7" s="154" t="s">
        <v>96</v>
      </c>
      <c r="U7" s="154" t="s">
        <v>97</v>
      </c>
    </row>
    <row r="8" spans="1:31" ht="12.75">
      <c r="A8" s="167" t="s">
        <v>98</v>
      </c>
      <c r="B8" s="168" t="s">
        <v>55</v>
      </c>
      <c r="C8" s="169" t="s">
        <v>56</v>
      </c>
      <c r="D8" s="170"/>
      <c r="E8" s="171"/>
      <c r="F8" s="172"/>
      <c r="G8" s="172">
        <f>G9+G10+G11</f>
        <v>0</v>
      </c>
      <c r="H8" s="172"/>
      <c r="I8" s="172">
        <f>SUM(I9:I11)</f>
        <v>0</v>
      </c>
      <c r="J8" s="172"/>
      <c r="K8" s="172">
        <f>SUM(K9:K11)</f>
        <v>0</v>
      </c>
      <c r="L8" s="172"/>
      <c r="M8" s="172">
        <f>SUM(M9:M11)</f>
        <v>0</v>
      </c>
      <c r="N8" s="153"/>
      <c r="O8" s="153">
        <f>SUM(O9:O11)</f>
        <v>0</v>
      </c>
      <c r="P8" s="153"/>
      <c r="Q8" s="153">
        <f>SUM(Q9:Q11)</f>
        <v>0</v>
      </c>
      <c r="R8" s="153"/>
      <c r="S8" s="153"/>
      <c r="T8" s="167"/>
      <c r="U8" s="153">
        <f>SUM(U9:U11)</f>
        <v>0</v>
      </c>
      <c r="AE8" t="s">
        <v>99</v>
      </c>
    </row>
    <row r="9" spans="1:60" ht="22.5" outlineLevel="1">
      <c r="A9" s="149">
        <v>1</v>
      </c>
      <c r="B9" s="155" t="s">
        <v>100</v>
      </c>
      <c r="C9" s="180" t="s">
        <v>101</v>
      </c>
      <c r="D9" s="157" t="s">
        <v>102</v>
      </c>
      <c r="E9" s="163">
        <v>0</v>
      </c>
      <c r="F9" s="165">
        <v>650</v>
      </c>
      <c r="G9" s="165">
        <f>E9*F9</f>
        <v>0</v>
      </c>
      <c r="H9" s="165">
        <v>363.76</v>
      </c>
      <c r="I9" s="165">
        <f>ROUND(E9*H9,2)</f>
        <v>0</v>
      </c>
      <c r="J9" s="165">
        <v>382.24</v>
      </c>
      <c r="K9" s="165">
        <f>ROUND(E9*J9,2)</f>
        <v>0</v>
      </c>
      <c r="L9" s="165">
        <v>15</v>
      </c>
      <c r="M9" s="165">
        <f>G9*(1+L9/100)</f>
        <v>0</v>
      </c>
      <c r="N9" s="158">
        <v>0.0112</v>
      </c>
      <c r="O9" s="158">
        <f>ROUND(E9*N9,5)</f>
        <v>0</v>
      </c>
      <c r="P9" s="158">
        <v>0</v>
      </c>
      <c r="Q9" s="158">
        <f>ROUND(E9*P9,5)</f>
        <v>0</v>
      </c>
      <c r="R9" s="158"/>
      <c r="S9" s="158"/>
      <c r="T9" s="159">
        <v>0.92</v>
      </c>
      <c r="U9" s="158">
        <f>ROUND(E9*T9,2)</f>
        <v>0</v>
      </c>
      <c r="V9" s="148"/>
      <c r="W9" s="148"/>
      <c r="X9" s="148"/>
      <c r="Y9" s="148"/>
      <c r="Z9" s="148"/>
      <c r="AA9" s="148"/>
      <c r="AB9" s="148"/>
      <c r="AC9" s="148"/>
      <c r="AD9" s="148"/>
      <c r="AE9" s="148" t="s">
        <v>103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>
      <c r="A10" s="149">
        <v>2</v>
      </c>
      <c r="B10" s="155" t="s">
        <v>104</v>
      </c>
      <c r="C10" s="180" t="s">
        <v>105</v>
      </c>
      <c r="D10" s="157" t="s">
        <v>106</v>
      </c>
      <c r="E10" s="163">
        <v>0</v>
      </c>
      <c r="F10" s="165">
        <v>845</v>
      </c>
      <c r="G10" s="165">
        <f>E10*F10</f>
        <v>0</v>
      </c>
      <c r="H10" s="165">
        <v>127.69</v>
      </c>
      <c r="I10" s="165">
        <f>ROUND(E10*H10,2)</f>
        <v>0</v>
      </c>
      <c r="J10" s="165">
        <v>236.81</v>
      </c>
      <c r="K10" s="165">
        <f>ROUND(E10*J10,2)</f>
        <v>0</v>
      </c>
      <c r="L10" s="165">
        <v>15</v>
      </c>
      <c r="M10" s="165">
        <f>G10*(1+L10/100)</f>
        <v>0</v>
      </c>
      <c r="N10" s="158">
        <v>0.0008</v>
      </c>
      <c r="O10" s="158">
        <f>ROUND(E10*N10,5)</f>
        <v>0</v>
      </c>
      <c r="P10" s="158">
        <v>0</v>
      </c>
      <c r="Q10" s="158">
        <f>ROUND(E10*P10,5)</f>
        <v>0</v>
      </c>
      <c r="R10" s="158"/>
      <c r="S10" s="158"/>
      <c r="T10" s="159">
        <v>0.37</v>
      </c>
      <c r="U10" s="158">
        <f>ROUND(E10*T10,2)</f>
        <v>0</v>
      </c>
      <c r="V10" s="148"/>
      <c r="W10" s="148"/>
      <c r="X10" s="148"/>
      <c r="Y10" s="148"/>
      <c r="Z10" s="148"/>
      <c r="AA10" s="148"/>
      <c r="AB10" s="148"/>
      <c r="AC10" s="148"/>
      <c r="AD10" s="148"/>
      <c r="AE10" s="148" t="s">
        <v>103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1">
      <c r="A11" s="149">
        <v>3</v>
      </c>
      <c r="B11" s="155" t="s">
        <v>107</v>
      </c>
      <c r="C11" s="180" t="s">
        <v>108</v>
      </c>
      <c r="D11" s="157" t="s">
        <v>109</v>
      </c>
      <c r="E11" s="163">
        <v>0</v>
      </c>
      <c r="F11" s="165">
        <v>2050</v>
      </c>
      <c r="G11" s="165">
        <f>E11*F11</f>
        <v>0</v>
      </c>
      <c r="H11" s="165">
        <v>0</v>
      </c>
      <c r="I11" s="165">
        <f>ROUND(E11*H11,2)</f>
        <v>0</v>
      </c>
      <c r="J11" s="165">
        <v>261</v>
      </c>
      <c r="K11" s="165">
        <f>ROUND(E11*J11,2)</f>
        <v>0</v>
      </c>
      <c r="L11" s="165">
        <v>15</v>
      </c>
      <c r="M11" s="165">
        <f>G11*(1+L11/100)</f>
        <v>0</v>
      </c>
      <c r="N11" s="158">
        <v>0</v>
      </c>
      <c r="O11" s="158">
        <f>ROUND(E11*N11,5)</f>
        <v>0</v>
      </c>
      <c r="P11" s="158">
        <v>0</v>
      </c>
      <c r="Q11" s="158">
        <f>ROUND(E11*P11,5)</f>
        <v>0</v>
      </c>
      <c r="R11" s="158"/>
      <c r="S11" s="158"/>
      <c r="T11" s="159">
        <v>0.852</v>
      </c>
      <c r="U11" s="158">
        <f>ROUND(E11*T11,2)</f>
        <v>0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 t="s">
        <v>103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31" ht="12.75">
      <c r="A12" s="150" t="s">
        <v>98</v>
      </c>
      <c r="B12" s="156" t="s">
        <v>57</v>
      </c>
      <c r="C12" s="181" t="s">
        <v>58</v>
      </c>
      <c r="D12" s="160"/>
      <c r="E12" s="164"/>
      <c r="F12" s="166"/>
      <c r="G12" s="172">
        <f>G13</f>
        <v>0</v>
      </c>
      <c r="H12" s="166"/>
      <c r="I12" s="166">
        <f>SUM(I13:I13)</f>
        <v>0</v>
      </c>
      <c r="J12" s="166"/>
      <c r="K12" s="166">
        <f>SUM(K13:K13)</f>
        <v>0</v>
      </c>
      <c r="L12" s="166"/>
      <c r="M12" s="166">
        <f>SUM(M13:M13)</f>
        <v>0</v>
      </c>
      <c r="N12" s="161"/>
      <c r="O12" s="161">
        <f>SUM(O13:O13)</f>
        <v>0</v>
      </c>
      <c r="P12" s="161"/>
      <c r="Q12" s="161">
        <f>SUM(Q13:Q13)</f>
        <v>0</v>
      </c>
      <c r="R12" s="161"/>
      <c r="S12" s="161"/>
      <c r="T12" s="162"/>
      <c r="U12" s="161">
        <f>SUM(U13:U13)</f>
        <v>0</v>
      </c>
      <c r="AE12" t="s">
        <v>99</v>
      </c>
    </row>
    <row r="13" spans="1:60" ht="22.5" outlineLevel="1">
      <c r="A13" s="149">
        <v>4</v>
      </c>
      <c r="B13" s="155" t="s">
        <v>110</v>
      </c>
      <c r="C13" s="180" t="s">
        <v>111</v>
      </c>
      <c r="D13" s="157" t="s">
        <v>112</v>
      </c>
      <c r="E13" s="163">
        <v>0</v>
      </c>
      <c r="F13" s="165">
        <v>378</v>
      </c>
      <c r="G13" s="165">
        <f>E13*F13</f>
        <v>0</v>
      </c>
      <c r="H13" s="165">
        <v>188.88</v>
      </c>
      <c r="I13" s="165">
        <f>ROUND(E13*H13,2)</f>
        <v>0</v>
      </c>
      <c r="J13" s="165">
        <v>227.62</v>
      </c>
      <c r="K13" s="165">
        <f>ROUND(E13*J13,2)</f>
        <v>0</v>
      </c>
      <c r="L13" s="165">
        <v>15</v>
      </c>
      <c r="M13" s="165">
        <f>G13*(1+L13/100)</f>
        <v>0</v>
      </c>
      <c r="N13" s="158">
        <v>0.068</v>
      </c>
      <c r="O13" s="158">
        <f>ROUND(E13*N13,5)</f>
        <v>0</v>
      </c>
      <c r="P13" s="158">
        <v>0</v>
      </c>
      <c r="Q13" s="158">
        <f>ROUND(E13*P13,5)</f>
        <v>0</v>
      </c>
      <c r="R13" s="158"/>
      <c r="S13" s="158"/>
      <c r="T13" s="159">
        <v>0.71398</v>
      </c>
      <c r="U13" s="158">
        <f>ROUND(E13*T13,2)</f>
        <v>0</v>
      </c>
      <c r="V13" s="148"/>
      <c r="W13" s="148"/>
      <c r="X13" s="148"/>
      <c r="Y13" s="148"/>
      <c r="Z13" s="148"/>
      <c r="AA13" s="148"/>
      <c r="AB13" s="148"/>
      <c r="AC13" s="148"/>
      <c r="AD13" s="148"/>
      <c r="AE13" s="148" t="s">
        <v>103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31" ht="12.75">
      <c r="A14" s="150" t="s">
        <v>98</v>
      </c>
      <c r="B14" s="156" t="s">
        <v>59</v>
      </c>
      <c r="C14" s="181" t="s">
        <v>60</v>
      </c>
      <c r="D14" s="160"/>
      <c r="E14" s="164"/>
      <c r="F14" s="166"/>
      <c r="G14" s="172">
        <f>G15</f>
        <v>0</v>
      </c>
      <c r="H14" s="166"/>
      <c r="I14" s="166">
        <f>SUM(I15:I15)</f>
        <v>0</v>
      </c>
      <c r="J14" s="166"/>
      <c r="K14" s="166">
        <f>SUM(K15:K15)</f>
        <v>0</v>
      </c>
      <c r="L14" s="166"/>
      <c r="M14" s="166">
        <f>SUM(M15:M15)</f>
        <v>0</v>
      </c>
      <c r="N14" s="161"/>
      <c r="O14" s="161">
        <f>SUM(O15:O15)</f>
        <v>0</v>
      </c>
      <c r="P14" s="161"/>
      <c r="Q14" s="161">
        <f>SUM(Q15:Q15)</f>
        <v>0</v>
      </c>
      <c r="R14" s="161"/>
      <c r="S14" s="161"/>
      <c r="T14" s="162"/>
      <c r="U14" s="161">
        <f>SUM(U15:U15)</f>
        <v>0</v>
      </c>
      <c r="AE14" t="s">
        <v>99</v>
      </c>
    </row>
    <row r="15" spans="1:60" ht="22.5" outlineLevel="1">
      <c r="A15" s="149">
        <v>5</v>
      </c>
      <c r="B15" s="155" t="s">
        <v>113</v>
      </c>
      <c r="C15" s="180" t="s">
        <v>114</v>
      </c>
      <c r="D15" s="157" t="s">
        <v>115</v>
      </c>
      <c r="E15" s="163">
        <v>0</v>
      </c>
      <c r="F15" s="165">
        <v>250</v>
      </c>
      <c r="G15" s="165">
        <f>E15*F15</f>
        <v>0</v>
      </c>
      <c r="H15" s="165">
        <v>0</v>
      </c>
      <c r="I15" s="165">
        <f>ROUND(E15*H15,2)</f>
        <v>0</v>
      </c>
      <c r="J15" s="165">
        <v>401.5</v>
      </c>
      <c r="K15" s="165">
        <f>ROUND(E15*J15,2)</f>
        <v>0</v>
      </c>
      <c r="L15" s="165">
        <v>15</v>
      </c>
      <c r="M15" s="165">
        <f>G15*(1+L15/100)</f>
        <v>0</v>
      </c>
      <c r="N15" s="158">
        <v>0</v>
      </c>
      <c r="O15" s="158">
        <f>ROUND(E15*N15,5)</f>
        <v>0</v>
      </c>
      <c r="P15" s="158">
        <v>0</v>
      </c>
      <c r="Q15" s="158">
        <f>ROUND(E15*P15,5)</f>
        <v>0</v>
      </c>
      <c r="R15" s="158"/>
      <c r="S15" s="158"/>
      <c r="T15" s="159">
        <v>1</v>
      </c>
      <c r="U15" s="158">
        <f>ROUND(E15*T15,2)</f>
        <v>0</v>
      </c>
      <c r="V15" s="148"/>
      <c r="W15" s="148"/>
      <c r="X15" s="148"/>
      <c r="Y15" s="148"/>
      <c r="Z15" s="148"/>
      <c r="AA15" s="148"/>
      <c r="AB15" s="148"/>
      <c r="AC15" s="148"/>
      <c r="AD15" s="148"/>
      <c r="AE15" s="148" t="s">
        <v>103</v>
      </c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31" ht="12.75">
      <c r="A16" s="150" t="s">
        <v>98</v>
      </c>
      <c r="B16" s="156" t="s">
        <v>61</v>
      </c>
      <c r="C16" s="181" t="s">
        <v>62</v>
      </c>
      <c r="D16" s="160"/>
      <c r="E16" s="164"/>
      <c r="F16" s="166"/>
      <c r="G16" s="172">
        <f>G17+G18+G19+G20+G21</f>
        <v>0</v>
      </c>
      <c r="H16" s="166"/>
      <c r="I16" s="166">
        <f>SUM(I17:I21)</f>
        <v>0</v>
      </c>
      <c r="J16" s="166"/>
      <c r="K16" s="166">
        <f>SUM(K17:K21)</f>
        <v>0</v>
      </c>
      <c r="L16" s="166"/>
      <c r="M16" s="166">
        <f>SUM(M17:M21)</f>
        <v>0</v>
      </c>
      <c r="N16" s="161"/>
      <c r="O16" s="161">
        <f>SUM(O17:O21)</f>
        <v>0</v>
      </c>
      <c r="P16" s="161"/>
      <c r="Q16" s="161">
        <f>SUM(Q17:Q21)</f>
        <v>0</v>
      </c>
      <c r="R16" s="161"/>
      <c r="S16" s="161"/>
      <c r="T16" s="162"/>
      <c r="U16" s="161">
        <f>SUM(U17:U21)</f>
        <v>0</v>
      </c>
      <c r="AE16" t="s">
        <v>99</v>
      </c>
    </row>
    <row r="17" spans="1:60" ht="12.75" outlineLevel="1">
      <c r="A17" s="149">
        <v>6</v>
      </c>
      <c r="B17" s="155" t="s">
        <v>116</v>
      </c>
      <c r="C17" s="180" t="s">
        <v>117</v>
      </c>
      <c r="D17" s="157" t="s">
        <v>106</v>
      </c>
      <c r="E17" s="163">
        <v>0</v>
      </c>
      <c r="F17" s="165">
        <v>80</v>
      </c>
      <c r="G17" s="165">
        <f>E17*F17</f>
        <v>0</v>
      </c>
      <c r="H17" s="165">
        <v>7.97</v>
      </c>
      <c r="I17" s="165">
        <f>ROUND(E17*H17,2)</f>
        <v>0</v>
      </c>
      <c r="J17" s="165">
        <v>72.13</v>
      </c>
      <c r="K17" s="165">
        <f>ROUND(E17*J17,2)</f>
        <v>0</v>
      </c>
      <c r="L17" s="165">
        <v>15</v>
      </c>
      <c r="M17" s="165">
        <f>G17*(1+L17/100)</f>
        <v>0</v>
      </c>
      <c r="N17" s="158">
        <v>0.00034</v>
      </c>
      <c r="O17" s="158">
        <f>ROUND(E17*N17,5)</f>
        <v>0</v>
      </c>
      <c r="P17" s="158">
        <v>0.028</v>
      </c>
      <c r="Q17" s="158">
        <f>ROUND(E17*P17,5)</f>
        <v>0</v>
      </c>
      <c r="R17" s="158"/>
      <c r="S17" s="158"/>
      <c r="T17" s="159">
        <v>0.291</v>
      </c>
      <c r="U17" s="158">
        <f>ROUND(E17*T17,2)</f>
        <v>0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 t="s">
        <v>103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12.75" outlineLevel="1">
      <c r="A18" s="149">
        <v>7</v>
      </c>
      <c r="B18" s="155" t="s">
        <v>118</v>
      </c>
      <c r="C18" s="180" t="s">
        <v>119</v>
      </c>
      <c r="D18" s="157" t="s">
        <v>112</v>
      </c>
      <c r="E18" s="163">
        <v>0</v>
      </c>
      <c r="F18" s="165">
        <v>168</v>
      </c>
      <c r="G18" s="165">
        <f>E18*F18</f>
        <v>0</v>
      </c>
      <c r="H18" s="165">
        <v>11.7</v>
      </c>
      <c r="I18" s="165">
        <f>ROUND(E18*H18,2)</f>
        <v>0</v>
      </c>
      <c r="J18" s="165">
        <v>163.8</v>
      </c>
      <c r="K18" s="165">
        <f>ROUND(E18*J18,2)</f>
        <v>0</v>
      </c>
      <c r="L18" s="165">
        <v>15</v>
      </c>
      <c r="M18" s="165">
        <f>G18*(1+L18/100)</f>
        <v>0</v>
      </c>
      <c r="N18" s="158">
        <v>0.00049</v>
      </c>
      <c r="O18" s="158">
        <f>ROUND(E18*N18,5)</f>
        <v>0</v>
      </c>
      <c r="P18" s="158">
        <v>0.04</v>
      </c>
      <c r="Q18" s="158">
        <f>ROUND(E18*P18,5)</f>
        <v>0</v>
      </c>
      <c r="R18" s="158"/>
      <c r="S18" s="158"/>
      <c r="T18" s="159">
        <v>0.668</v>
      </c>
      <c r="U18" s="158">
        <f>ROUND(E18*T18,2)</f>
        <v>0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 t="s">
        <v>103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1">
      <c r="A19" s="149">
        <v>8</v>
      </c>
      <c r="B19" s="155" t="s">
        <v>120</v>
      </c>
      <c r="C19" s="180" t="s">
        <v>121</v>
      </c>
      <c r="D19" s="157" t="s">
        <v>106</v>
      </c>
      <c r="E19" s="163">
        <v>0</v>
      </c>
      <c r="F19" s="165">
        <v>100</v>
      </c>
      <c r="G19" s="165">
        <f>E19*F19</f>
        <v>0</v>
      </c>
      <c r="H19" s="165">
        <v>31.68</v>
      </c>
      <c r="I19" s="165">
        <f>ROUND(E19*H19,2)</f>
        <v>0</v>
      </c>
      <c r="J19" s="165">
        <v>79.82</v>
      </c>
      <c r="K19" s="165">
        <f>ROUND(E19*J19,2)</f>
        <v>0</v>
      </c>
      <c r="L19" s="165">
        <v>15</v>
      </c>
      <c r="M19" s="165">
        <f>G19*(1+L19/100)</f>
        <v>0</v>
      </c>
      <c r="N19" s="158">
        <v>0.00133</v>
      </c>
      <c r="O19" s="158">
        <f>ROUND(E19*N19,5)</f>
        <v>0</v>
      </c>
      <c r="P19" s="158">
        <v>0.002</v>
      </c>
      <c r="Q19" s="158">
        <f>ROUND(E19*P19,5)</f>
        <v>0</v>
      </c>
      <c r="R19" s="158"/>
      <c r="S19" s="158"/>
      <c r="T19" s="159">
        <v>0.301</v>
      </c>
      <c r="U19" s="158">
        <f>ROUND(E19*T19,2)</f>
        <v>0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 t="s">
        <v>103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12.75" outlineLevel="1">
      <c r="A20" s="149">
        <v>9</v>
      </c>
      <c r="B20" s="155" t="s">
        <v>122</v>
      </c>
      <c r="C20" s="180" t="s">
        <v>123</v>
      </c>
      <c r="D20" s="157" t="s">
        <v>106</v>
      </c>
      <c r="E20" s="163">
        <v>0</v>
      </c>
      <c r="F20" s="165">
        <v>150</v>
      </c>
      <c r="G20" s="165">
        <f>E20*F20</f>
        <v>0</v>
      </c>
      <c r="H20" s="165">
        <v>15.84</v>
      </c>
      <c r="I20" s="165">
        <f>ROUND(E20*H20,2)</f>
        <v>0</v>
      </c>
      <c r="J20" s="165">
        <v>88.16</v>
      </c>
      <c r="K20" s="165">
        <f>ROUND(E20*J20,2)</f>
        <v>0</v>
      </c>
      <c r="L20" s="165">
        <v>15</v>
      </c>
      <c r="M20" s="165">
        <f>G20*(1+L20/100)</f>
        <v>0</v>
      </c>
      <c r="N20" s="158">
        <v>0.00067</v>
      </c>
      <c r="O20" s="158">
        <f>ROUND(E20*N20,5)</f>
        <v>0</v>
      </c>
      <c r="P20" s="158">
        <v>0.002</v>
      </c>
      <c r="Q20" s="158">
        <f>ROUND(E20*P20,5)</f>
        <v>0</v>
      </c>
      <c r="R20" s="158"/>
      <c r="S20" s="158"/>
      <c r="T20" s="159">
        <v>0.35</v>
      </c>
      <c r="U20" s="158">
        <f>ROUND(E20*T20,2)</f>
        <v>0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 t="s">
        <v>103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22.5" outlineLevel="1">
      <c r="A21" s="149">
        <v>10</v>
      </c>
      <c r="B21" s="155" t="s">
        <v>124</v>
      </c>
      <c r="C21" s="180" t="s">
        <v>125</v>
      </c>
      <c r="D21" s="157" t="s">
        <v>109</v>
      </c>
      <c r="E21" s="163">
        <v>0</v>
      </c>
      <c r="F21" s="165">
        <v>950</v>
      </c>
      <c r="G21" s="165">
        <f>E21*F21</f>
        <v>0</v>
      </c>
      <c r="H21" s="165">
        <v>0</v>
      </c>
      <c r="I21" s="165">
        <f>ROUND(E21*H21,2)</f>
        <v>0</v>
      </c>
      <c r="J21" s="165">
        <v>2350</v>
      </c>
      <c r="K21" s="165">
        <f>ROUND(E21*J21,2)</f>
        <v>0</v>
      </c>
      <c r="L21" s="165">
        <v>15</v>
      </c>
      <c r="M21" s="165">
        <f>G21*(1+L21/100)</f>
        <v>0</v>
      </c>
      <c r="N21" s="158">
        <v>0</v>
      </c>
      <c r="O21" s="158">
        <f>ROUND(E21*N21,5)</f>
        <v>0</v>
      </c>
      <c r="P21" s="158">
        <v>0</v>
      </c>
      <c r="Q21" s="158">
        <f>ROUND(E21*P21,5)</f>
        <v>0</v>
      </c>
      <c r="R21" s="158"/>
      <c r="S21" s="158"/>
      <c r="T21" s="159">
        <v>2.68</v>
      </c>
      <c r="U21" s="158">
        <f>ROUND(E21*T21,2)</f>
        <v>0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 t="s">
        <v>126</v>
      </c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31" ht="12.75">
      <c r="A22" s="150" t="s">
        <v>98</v>
      </c>
      <c r="B22" s="156" t="s">
        <v>63</v>
      </c>
      <c r="C22" s="181" t="s">
        <v>64</v>
      </c>
      <c r="D22" s="160"/>
      <c r="E22" s="164"/>
      <c r="F22" s="166"/>
      <c r="G22" s="172">
        <f>G23+G24+G25+G26+G27</f>
        <v>0</v>
      </c>
      <c r="H22" s="166"/>
      <c r="I22" s="166">
        <f>SUM(I23:I27)</f>
        <v>0</v>
      </c>
      <c r="J22" s="166"/>
      <c r="K22" s="166">
        <f>SUM(K23:K27)</f>
        <v>0</v>
      </c>
      <c r="L22" s="166"/>
      <c r="M22" s="166">
        <f>SUM(M23:M27)</f>
        <v>0</v>
      </c>
      <c r="N22" s="161"/>
      <c r="O22" s="161">
        <f>SUM(O23:O27)</f>
        <v>0</v>
      </c>
      <c r="P22" s="161"/>
      <c r="Q22" s="161">
        <f>SUM(Q23:Q27)</f>
        <v>0</v>
      </c>
      <c r="R22" s="161"/>
      <c r="S22" s="161"/>
      <c r="T22" s="162"/>
      <c r="U22" s="161">
        <f>SUM(U23:U27)</f>
        <v>0</v>
      </c>
      <c r="AE22" t="s">
        <v>99</v>
      </c>
    </row>
    <row r="23" spans="1:60" ht="12.75" outlineLevel="1">
      <c r="A23" s="149">
        <v>11</v>
      </c>
      <c r="B23" s="155" t="s">
        <v>127</v>
      </c>
      <c r="C23" s="180" t="s">
        <v>128</v>
      </c>
      <c r="D23" s="157" t="s">
        <v>102</v>
      </c>
      <c r="E23" s="163">
        <v>0</v>
      </c>
      <c r="F23" s="165">
        <v>96.7</v>
      </c>
      <c r="G23" s="165">
        <f>E23*F23</f>
        <v>0</v>
      </c>
      <c r="H23" s="165">
        <v>13.41</v>
      </c>
      <c r="I23" s="165">
        <f>ROUND(E23*H23,2)</f>
        <v>0</v>
      </c>
      <c r="J23" s="165">
        <v>97.09</v>
      </c>
      <c r="K23" s="165">
        <f>ROUND(E23*J23,2)</f>
        <v>0</v>
      </c>
      <c r="L23" s="165">
        <v>15</v>
      </c>
      <c r="M23" s="165">
        <f>G23*(1+L23/100)</f>
        <v>0</v>
      </c>
      <c r="N23" s="158">
        <v>0.00051</v>
      </c>
      <c r="O23" s="158">
        <f>ROUND(E23*N23,5)</f>
        <v>0</v>
      </c>
      <c r="P23" s="158">
        <v>0</v>
      </c>
      <c r="Q23" s="158">
        <f>ROUND(E23*P23,5)</f>
        <v>0</v>
      </c>
      <c r="R23" s="158"/>
      <c r="S23" s="158"/>
      <c r="T23" s="159">
        <v>0.267</v>
      </c>
      <c r="U23" s="158">
        <f>ROUND(E23*T23,2)</f>
        <v>0</v>
      </c>
      <c r="V23" s="148"/>
      <c r="W23" s="148"/>
      <c r="X23" s="148"/>
      <c r="Y23" s="148"/>
      <c r="Z23" s="148"/>
      <c r="AA23" s="148"/>
      <c r="AB23" s="148"/>
      <c r="AC23" s="148"/>
      <c r="AD23" s="148"/>
      <c r="AE23" s="148" t="s">
        <v>103</v>
      </c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1">
      <c r="A24" s="149">
        <v>12</v>
      </c>
      <c r="B24" s="155" t="s">
        <v>129</v>
      </c>
      <c r="C24" s="180" t="s">
        <v>130</v>
      </c>
      <c r="D24" s="157" t="s">
        <v>102</v>
      </c>
      <c r="E24" s="163">
        <v>0</v>
      </c>
      <c r="F24" s="165">
        <v>238</v>
      </c>
      <c r="G24" s="165">
        <f>E24*F24</f>
        <v>0</v>
      </c>
      <c r="H24" s="165">
        <v>13.41</v>
      </c>
      <c r="I24" s="165">
        <f>ROUND(E24*H24,2)</f>
        <v>0</v>
      </c>
      <c r="J24" s="165">
        <v>121.59</v>
      </c>
      <c r="K24" s="165">
        <f>ROUND(E24*J24,2)</f>
        <v>0</v>
      </c>
      <c r="L24" s="165">
        <v>15</v>
      </c>
      <c r="M24" s="165">
        <f>G24*(1+L24/100)</f>
        <v>0</v>
      </c>
      <c r="N24" s="158">
        <v>0.00051</v>
      </c>
      <c r="O24" s="158">
        <f>ROUND(E24*N24,5)</f>
        <v>0</v>
      </c>
      <c r="P24" s="158">
        <v>0</v>
      </c>
      <c r="Q24" s="158">
        <f>ROUND(E24*P24,5)</f>
        <v>0</v>
      </c>
      <c r="R24" s="158"/>
      <c r="S24" s="158"/>
      <c r="T24" s="159">
        <v>0.267</v>
      </c>
      <c r="U24" s="158">
        <f>ROUND(E24*T24,2)</f>
        <v>0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 t="s">
        <v>126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1">
      <c r="A25" s="149">
        <v>13</v>
      </c>
      <c r="B25" s="155" t="s">
        <v>131</v>
      </c>
      <c r="C25" s="180" t="s">
        <v>132</v>
      </c>
      <c r="D25" s="157" t="s">
        <v>102</v>
      </c>
      <c r="E25" s="163">
        <v>0</v>
      </c>
      <c r="F25" s="165">
        <v>123</v>
      </c>
      <c r="G25" s="165">
        <f>E25*F25</f>
        <v>0</v>
      </c>
      <c r="H25" s="165">
        <v>15.17</v>
      </c>
      <c r="I25" s="165">
        <f>ROUND(E25*H25,2)</f>
        <v>0</v>
      </c>
      <c r="J25" s="165">
        <v>124.33</v>
      </c>
      <c r="K25" s="165">
        <f>ROUND(E25*J25,2)</f>
        <v>0</v>
      </c>
      <c r="L25" s="165">
        <v>15</v>
      </c>
      <c r="M25" s="165">
        <f>G25*(1+L25/100)</f>
        <v>0</v>
      </c>
      <c r="N25" s="158">
        <v>0.00062</v>
      </c>
      <c r="O25" s="158">
        <f>ROUND(E25*N25,5)</f>
        <v>0</v>
      </c>
      <c r="P25" s="158">
        <v>0</v>
      </c>
      <c r="Q25" s="158">
        <f>ROUND(E25*P25,5)</f>
        <v>0</v>
      </c>
      <c r="R25" s="158"/>
      <c r="S25" s="158"/>
      <c r="T25" s="159">
        <v>0.316</v>
      </c>
      <c r="U25" s="158">
        <f>ROUND(E25*T25,2)</f>
        <v>0</v>
      </c>
      <c r="V25" s="148"/>
      <c r="W25" s="148"/>
      <c r="X25" s="148"/>
      <c r="Y25" s="148"/>
      <c r="Z25" s="148"/>
      <c r="AA25" s="148"/>
      <c r="AB25" s="148"/>
      <c r="AC25" s="148"/>
      <c r="AD25" s="148"/>
      <c r="AE25" s="148" t="s">
        <v>103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12.75" outlineLevel="1">
      <c r="A26" s="149">
        <v>14</v>
      </c>
      <c r="B26" s="155" t="s">
        <v>129</v>
      </c>
      <c r="C26" s="180" t="s">
        <v>133</v>
      </c>
      <c r="D26" s="157" t="s">
        <v>102</v>
      </c>
      <c r="E26" s="163">
        <v>0</v>
      </c>
      <c r="F26" s="165">
        <v>560</v>
      </c>
      <c r="G26" s="165">
        <f>E26*F26</f>
        <v>0</v>
      </c>
      <c r="H26" s="165">
        <v>15.17</v>
      </c>
      <c r="I26" s="165">
        <f>ROUND(E26*H26,2)</f>
        <v>0</v>
      </c>
      <c r="J26" s="165">
        <v>219.83</v>
      </c>
      <c r="K26" s="165">
        <f>ROUND(E26*J26,2)</f>
        <v>0</v>
      </c>
      <c r="L26" s="165">
        <v>15</v>
      </c>
      <c r="M26" s="165">
        <f>G26*(1+L26/100)</f>
        <v>0</v>
      </c>
      <c r="N26" s="158">
        <v>0.002</v>
      </c>
      <c r="O26" s="158">
        <f>ROUND(E26*N26,5)</f>
        <v>0</v>
      </c>
      <c r="P26" s="158">
        <v>0</v>
      </c>
      <c r="Q26" s="158">
        <f>ROUND(E26*P26,5)</f>
        <v>0</v>
      </c>
      <c r="R26" s="158"/>
      <c r="S26" s="158"/>
      <c r="T26" s="159">
        <v>0.316</v>
      </c>
      <c r="U26" s="158">
        <f>ROUND(E26*T26,2)</f>
        <v>0</v>
      </c>
      <c r="V26" s="148"/>
      <c r="W26" s="148"/>
      <c r="X26" s="148"/>
      <c r="Y26" s="148"/>
      <c r="Z26" s="148"/>
      <c r="AA26" s="148"/>
      <c r="AB26" s="148"/>
      <c r="AC26" s="148"/>
      <c r="AD26" s="148"/>
      <c r="AE26" s="148" t="s">
        <v>126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12.75" outlineLevel="1">
      <c r="A27" s="149">
        <v>15</v>
      </c>
      <c r="B27" s="155" t="s">
        <v>134</v>
      </c>
      <c r="C27" s="180" t="s">
        <v>135</v>
      </c>
      <c r="D27" s="157" t="s">
        <v>109</v>
      </c>
      <c r="E27" s="163">
        <v>0</v>
      </c>
      <c r="F27" s="165">
        <v>279</v>
      </c>
      <c r="G27" s="165">
        <f>E27*F27</f>
        <v>0</v>
      </c>
      <c r="H27" s="165">
        <v>0</v>
      </c>
      <c r="I27" s="165">
        <f>ROUND(E27*H27,2)</f>
        <v>0</v>
      </c>
      <c r="J27" s="165">
        <v>770</v>
      </c>
      <c r="K27" s="165">
        <f>ROUND(E27*J27,2)</f>
        <v>0</v>
      </c>
      <c r="L27" s="165">
        <v>15</v>
      </c>
      <c r="M27" s="165">
        <f>G27*(1+L27/100)</f>
        <v>0</v>
      </c>
      <c r="N27" s="158">
        <v>0</v>
      </c>
      <c r="O27" s="158">
        <f>ROUND(E27*N27,5)</f>
        <v>0</v>
      </c>
      <c r="P27" s="158">
        <v>0</v>
      </c>
      <c r="Q27" s="158">
        <f>ROUND(E27*P27,5)</f>
        <v>0</v>
      </c>
      <c r="R27" s="158"/>
      <c r="S27" s="158"/>
      <c r="T27" s="159">
        <v>1.74</v>
      </c>
      <c r="U27" s="158">
        <f>ROUND(E27*T27,2)</f>
        <v>0</v>
      </c>
      <c r="V27" s="148"/>
      <c r="W27" s="148"/>
      <c r="X27" s="148"/>
      <c r="Y27" s="148"/>
      <c r="Z27" s="148"/>
      <c r="AA27" s="148"/>
      <c r="AB27" s="148"/>
      <c r="AC27" s="148"/>
      <c r="AD27" s="148"/>
      <c r="AE27" s="148" t="s">
        <v>103</v>
      </c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31" ht="12.75">
      <c r="A28" s="150" t="s">
        <v>98</v>
      </c>
      <c r="B28" s="156" t="s">
        <v>65</v>
      </c>
      <c r="C28" s="181" t="s">
        <v>66</v>
      </c>
      <c r="D28" s="160"/>
      <c r="E28" s="164"/>
      <c r="F28" s="166"/>
      <c r="G28" s="172">
        <f>G29+G30+G31+G32+G33+G34+G35+G36+G37+G38+G39+G40+G41+G42+G43</f>
        <v>0</v>
      </c>
      <c r="H28" s="166"/>
      <c r="I28" s="166">
        <f>SUM(I29:I43)</f>
        <v>0</v>
      </c>
      <c r="J28" s="166"/>
      <c r="K28" s="166">
        <f>SUM(K29:K43)</f>
        <v>0</v>
      </c>
      <c r="L28" s="166"/>
      <c r="M28" s="166">
        <f>SUM(M29:M43)</f>
        <v>0</v>
      </c>
      <c r="N28" s="161"/>
      <c r="O28" s="161">
        <f>SUM(O29:O43)</f>
        <v>0</v>
      </c>
      <c r="P28" s="161"/>
      <c r="Q28" s="161">
        <f>SUM(Q29:Q43)</f>
        <v>0</v>
      </c>
      <c r="R28" s="161"/>
      <c r="S28" s="161"/>
      <c r="T28" s="162"/>
      <c r="U28" s="161">
        <f>SUM(U29:U43)</f>
        <v>0</v>
      </c>
      <c r="AE28" t="s">
        <v>99</v>
      </c>
    </row>
    <row r="29" spans="1:60" ht="12.75" outlineLevel="1">
      <c r="A29" s="149">
        <v>16</v>
      </c>
      <c r="B29" s="155" t="s">
        <v>136</v>
      </c>
      <c r="C29" s="180" t="s">
        <v>137</v>
      </c>
      <c r="D29" s="157" t="s">
        <v>102</v>
      </c>
      <c r="E29" s="163">
        <v>0</v>
      </c>
      <c r="F29" s="165">
        <v>320</v>
      </c>
      <c r="G29" s="165">
        <f aca="true" t="shared" si="0" ref="G29:G43">E29*F29</f>
        <v>0</v>
      </c>
      <c r="H29" s="165">
        <v>0</v>
      </c>
      <c r="I29" s="165">
        <f aca="true" t="shared" si="1" ref="I29:I43">ROUND(E29*H29,2)</f>
        <v>0</v>
      </c>
      <c r="J29" s="165">
        <v>290</v>
      </c>
      <c r="K29" s="165">
        <f aca="true" t="shared" si="2" ref="K29:K43">ROUND(E29*J29,2)</f>
        <v>0</v>
      </c>
      <c r="L29" s="165">
        <v>15</v>
      </c>
      <c r="M29" s="165">
        <f aca="true" t="shared" si="3" ref="M29:M43">G29*(1+L29/100)</f>
        <v>0</v>
      </c>
      <c r="N29" s="158">
        <v>0</v>
      </c>
      <c r="O29" s="158">
        <f aca="true" t="shared" si="4" ref="O29:O43">ROUND(E29*N29,5)</f>
        <v>0</v>
      </c>
      <c r="P29" s="158">
        <v>0</v>
      </c>
      <c r="Q29" s="158">
        <f aca="true" t="shared" si="5" ref="Q29:Q43">ROUND(E29*P29,5)</f>
        <v>0</v>
      </c>
      <c r="R29" s="158"/>
      <c r="S29" s="158"/>
      <c r="T29" s="159">
        <v>0.33</v>
      </c>
      <c r="U29" s="158">
        <f aca="true" t="shared" si="6" ref="U29:U43">ROUND(E29*T29,2)</f>
        <v>0</v>
      </c>
      <c r="V29" s="148"/>
      <c r="W29" s="148"/>
      <c r="X29" s="148"/>
      <c r="Y29" s="148"/>
      <c r="Z29" s="148"/>
      <c r="AA29" s="148"/>
      <c r="AB29" s="148"/>
      <c r="AC29" s="148"/>
      <c r="AD29" s="148"/>
      <c r="AE29" s="148" t="s">
        <v>103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>
      <c r="A30" s="149">
        <v>17</v>
      </c>
      <c r="B30" s="155" t="s">
        <v>138</v>
      </c>
      <c r="C30" s="180" t="s">
        <v>139</v>
      </c>
      <c r="D30" s="157" t="s">
        <v>106</v>
      </c>
      <c r="E30" s="163">
        <v>0</v>
      </c>
      <c r="F30" s="165">
        <v>158</v>
      </c>
      <c r="G30" s="165">
        <f t="shared" si="0"/>
        <v>0</v>
      </c>
      <c r="H30" s="165">
        <v>0</v>
      </c>
      <c r="I30" s="165">
        <f t="shared" si="1"/>
        <v>0</v>
      </c>
      <c r="J30" s="165">
        <v>229.5</v>
      </c>
      <c r="K30" s="165">
        <f t="shared" si="2"/>
        <v>0</v>
      </c>
      <c r="L30" s="165">
        <v>15</v>
      </c>
      <c r="M30" s="165">
        <f t="shared" si="3"/>
        <v>0</v>
      </c>
      <c r="N30" s="158">
        <v>0</v>
      </c>
      <c r="O30" s="158">
        <f t="shared" si="4"/>
        <v>0</v>
      </c>
      <c r="P30" s="158">
        <v>0</v>
      </c>
      <c r="Q30" s="158">
        <f t="shared" si="5"/>
        <v>0</v>
      </c>
      <c r="R30" s="158"/>
      <c r="S30" s="158"/>
      <c r="T30" s="159">
        <v>0.83</v>
      </c>
      <c r="U30" s="158">
        <f t="shared" si="6"/>
        <v>0</v>
      </c>
      <c r="V30" s="148"/>
      <c r="W30" s="148"/>
      <c r="X30" s="148"/>
      <c r="Y30" s="148"/>
      <c r="Z30" s="148"/>
      <c r="AA30" s="148"/>
      <c r="AB30" s="148"/>
      <c r="AC30" s="148"/>
      <c r="AD30" s="148"/>
      <c r="AE30" s="148" t="s">
        <v>103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12.75" outlineLevel="1">
      <c r="A31" s="149">
        <v>18</v>
      </c>
      <c r="B31" s="155" t="s">
        <v>140</v>
      </c>
      <c r="C31" s="180" t="s">
        <v>141</v>
      </c>
      <c r="D31" s="157" t="s">
        <v>102</v>
      </c>
      <c r="E31" s="163">
        <v>0</v>
      </c>
      <c r="F31" s="165">
        <v>652</v>
      </c>
      <c r="G31" s="165">
        <f t="shared" si="0"/>
        <v>0</v>
      </c>
      <c r="H31" s="165">
        <v>0</v>
      </c>
      <c r="I31" s="165">
        <f t="shared" si="1"/>
        <v>0</v>
      </c>
      <c r="J31" s="165">
        <v>350</v>
      </c>
      <c r="K31" s="165">
        <f t="shared" si="2"/>
        <v>0</v>
      </c>
      <c r="L31" s="165">
        <v>15</v>
      </c>
      <c r="M31" s="165">
        <f t="shared" si="3"/>
        <v>0</v>
      </c>
      <c r="N31" s="158">
        <v>0</v>
      </c>
      <c r="O31" s="158">
        <f t="shared" si="4"/>
        <v>0</v>
      </c>
      <c r="P31" s="158">
        <v>0</v>
      </c>
      <c r="Q31" s="158">
        <f t="shared" si="5"/>
        <v>0</v>
      </c>
      <c r="R31" s="158"/>
      <c r="S31" s="158"/>
      <c r="T31" s="159">
        <v>1.49</v>
      </c>
      <c r="U31" s="158">
        <f t="shared" si="6"/>
        <v>0</v>
      </c>
      <c r="V31" s="148"/>
      <c r="W31" s="148"/>
      <c r="X31" s="148"/>
      <c r="Y31" s="148"/>
      <c r="Z31" s="148"/>
      <c r="AA31" s="148"/>
      <c r="AB31" s="148"/>
      <c r="AC31" s="148"/>
      <c r="AD31" s="148"/>
      <c r="AE31" s="148" t="s">
        <v>126</v>
      </c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12.75" outlineLevel="1">
      <c r="A32" s="149">
        <v>19</v>
      </c>
      <c r="B32" s="155" t="s">
        <v>140</v>
      </c>
      <c r="C32" s="180" t="s">
        <v>142</v>
      </c>
      <c r="D32" s="157" t="s">
        <v>143</v>
      </c>
      <c r="E32" s="163">
        <v>0</v>
      </c>
      <c r="F32" s="165">
        <v>265</v>
      </c>
      <c r="G32" s="165">
        <f t="shared" si="0"/>
        <v>0</v>
      </c>
      <c r="H32" s="165">
        <v>0</v>
      </c>
      <c r="I32" s="165">
        <f t="shared" si="1"/>
        <v>0</v>
      </c>
      <c r="J32" s="165">
        <v>540</v>
      </c>
      <c r="K32" s="165">
        <f t="shared" si="2"/>
        <v>0</v>
      </c>
      <c r="L32" s="165">
        <v>15</v>
      </c>
      <c r="M32" s="165">
        <f t="shared" si="3"/>
        <v>0</v>
      </c>
      <c r="N32" s="158">
        <v>0</v>
      </c>
      <c r="O32" s="158">
        <f t="shared" si="4"/>
        <v>0</v>
      </c>
      <c r="P32" s="158">
        <v>0</v>
      </c>
      <c r="Q32" s="158">
        <f t="shared" si="5"/>
        <v>0</v>
      </c>
      <c r="R32" s="158"/>
      <c r="S32" s="158"/>
      <c r="T32" s="159">
        <v>1.49</v>
      </c>
      <c r="U32" s="158">
        <f t="shared" si="6"/>
        <v>0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 t="s">
        <v>126</v>
      </c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outlineLevel="1">
      <c r="A33" s="149">
        <v>20</v>
      </c>
      <c r="B33" s="155" t="s">
        <v>140</v>
      </c>
      <c r="C33" s="180" t="s">
        <v>144</v>
      </c>
      <c r="D33" s="157" t="s">
        <v>102</v>
      </c>
      <c r="E33" s="163">
        <v>0</v>
      </c>
      <c r="F33" s="165">
        <v>314</v>
      </c>
      <c r="G33" s="165">
        <f t="shared" si="0"/>
        <v>0</v>
      </c>
      <c r="H33" s="165">
        <v>0</v>
      </c>
      <c r="I33" s="165">
        <f t="shared" si="1"/>
        <v>0</v>
      </c>
      <c r="J33" s="165">
        <v>295</v>
      </c>
      <c r="K33" s="165">
        <f t="shared" si="2"/>
        <v>0</v>
      </c>
      <c r="L33" s="165">
        <v>15</v>
      </c>
      <c r="M33" s="165">
        <f t="shared" si="3"/>
        <v>0</v>
      </c>
      <c r="N33" s="158">
        <v>0</v>
      </c>
      <c r="O33" s="158">
        <f t="shared" si="4"/>
        <v>0</v>
      </c>
      <c r="P33" s="158">
        <v>0</v>
      </c>
      <c r="Q33" s="158">
        <f t="shared" si="5"/>
        <v>0</v>
      </c>
      <c r="R33" s="158"/>
      <c r="S33" s="158"/>
      <c r="T33" s="159">
        <v>1.49</v>
      </c>
      <c r="U33" s="158">
        <f t="shared" si="6"/>
        <v>0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 t="s">
        <v>126</v>
      </c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1">
      <c r="A34" s="149">
        <v>21</v>
      </c>
      <c r="B34" s="155" t="s">
        <v>145</v>
      </c>
      <c r="C34" s="180" t="s">
        <v>146</v>
      </c>
      <c r="D34" s="157" t="s">
        <v>106</v>
      </c>
      <c r="E34" s="163">
        <v>0</v>
      </c>
      <c r="F34" s="165">
        <v>132</v>
      </c>
      <c r="G34" s="165">
        <f t="shared" si="0"/>
        <v>0</v>
      </c>
      <c r="H34" s="165">
        <v>0</v>
      </c>
      <c r="I34" s="165">
        <f t="shared" si="1"/>
        <v>0</v>
      </c>
      <c r="J34" s="165">
        <v>1805</v>
      </c>
      <c r="K34" s="165">
        <f t="shared" si="2"/>
        <v>0</v>
      </c>
      <c r="L34" s="165">
        <v>15</v>
      </c>
      <c r="M34" s="165">
        <f t="shared" si="3"/>
        <v>0</v>
      </c>
      <c r="N34" s="158">
        <v>0</v>
      </c>
      <c r="O34" s="158">
        <f t="shared" si="4"/>
        <v>0</v>
      </c>
      <c r="P34" s="158">
        <v>0</v>
      </c>
      <c r="Q34" s="158">
        <f t="shared" si="5"/>
        <v>0</v>
      </c>
      <c r="R34" s="158"/>
      <c r="S34" s="158"/>
      <c r="T34" s="159">
        <v>5.5</v>
      </c>
      <c r="U34" s="158">
        <f t="shared" si="6"/>
        <v>0</v>
      </c>
      <c r="V34" s="148"/>
      <c r="W34" s="148"/>
      <c r="X34" s="148"/>
      <c r="Y34" s="148"/>
      <c r="Z34" s="148"/>
      <c r="AA34" s="148"/>
      <c r="AB34" s="148"/>
      <c r="AC34" s="148"/>
      <c r="AD34" s="148"/>
      <c r="AE34" s="148" t="s">
        <v>103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>
      <c r="A35" s="149">
        <v>22</v>
      </c>
      <c r="B35" s="155" t="s">
        <v>129</v>
      </c>
      <c r="C35" s="180" t="s">
        <v>147</v>
      </c>
      <c r="D35" s="157" t="s">
        <v>106</v>
      </c>
      <c r="E35" s="163">
        <v>0</v>
      </c>
      <c r="F35" s="165">
        <v>1000</v>
      </c>
      <c r="G35" s="165">
        <f t="shared" si="0"/>
        <v>0</v>
      </c>
      <c r="H35" s="165">
        <v>0</v>
      </c>
      <c r="I35" s="165">
        <f t="shared" si="1"/>
        <v>0</v>
      </c>
      <c r="J35" s="165">
        <v>4400</v>
      </c>
      <c r="K35" s="165">
        <f t="shared" si="2"/>
        <v>0</v>
      </c>
      <c r="L35" s="165">
        <v>15</v>
      </c>
      <c r="M35" s="165">
        <f t="shared" si="3"/>
        <v>0</v>
      </c>
      <c r="N35" s="158">
        <v>0.006</v>
      </c>
      <c r="O35" s="158">
        <f t="shared" si="4"/>
        <v>0</v>
      </c>
      <c r="P35" s="158">
        <v>0</v>
      </c>
      <c r="Q35" s="158">
        <f t="shared" si="5"/>
        <v>0</v>
      </c>
      <c r="R35" s="158"/>
      <c r="S35" s="158"/>
      <c r="T35" s="159">
        <v>7.9</v>
      </c>
      <c r="U35" s="158">
        <f t="shared" si="6"/>
        <v>0</v>
      </c>
      <c r="V35" s="148"/>
      <c r="W35" s="148"/>
      <c r="X35" s="148"/>
      <c r="Y35" s="148"/>
      <c r="Z35" s="148"/>
      <c r="AA35" s="148"/>
      <c r="AB35" s="148"/>
      <c r="AC35" s="148"/>
      <c r="AD35" s="148"/>
      <c r="AE35" s="148" t="s">
        <v>126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1">
      <c r="A36" s="149">
        <v>23</v>
      </c>
      <c r="B36" s="155" t="s">
        <v>148</v>
      </c>
      <c r="C36" s="180" t="s">
        <v>149</v>
      </c>
      <c r="D36" s="157" t="s">
        <v>106</v>
      </c>
      <c r="E36" s="163">
        <v>0</v>
      </c>
      <c r="F36" s="165">
        <v>450</v>
      </c>
      <c r="G36" s="165">
        <f t="shared" si="0"/>
        <v>0</v>
      </c>
      <c r="H36" s="165">
        <v>0</v>
      </c>
      <c r="I36" s="165">
        <f t="shared" si="1"/>
        <v>0</v>
      </c>
      <c r="J36" s="165">
        <v>640</v>
      </c>
      <c r="K36" s="165">
        <f t="shared" si="2"/>
        <v>0</v>
      </c>
      <c r="L36" s="165">
        <v>15</v>
      </c>
      <c r="M36" s="165">
        <f t="shared" si="3"/>
        <v>0</v>
      </c>
      <c r="N36" s="158">
        <v>0</v>
      </c>
      <c r="O36" s="158">
        <f t="shared" si="4"/>
        <v>0</v>
      </c>
      <c r="P36" s="158">
        <v>0</v>
      </c>
      <c r="Q36" s="158">
        <f t="shared" si="5"/>
        <v>0</v>
      </c>
      <c r="R36" s="158"/>
      <c r="S36" s="158"/>
      <c r="T36" s="159">
        <v>1.95</v>
      </c>
      <c r="U36" s="158">
        <f t="shared" si="6"/>
        <v>0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 t="s">
        <v>103</v>
      </c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>
      <c r="A37" s="149">
        <v>24</v>
      </c>
      <c r="B37" s="155" t="s">
        <v>129</v>
      </c>
      <c r="C37" s="180" t="s">
        <v>150</v>
      </c>
      <c r="D37" s="157" t="s">
        <v>106</v>
      </c>
      <c r="E37" s="163">
        <v>0</v>
      </c>
      <c r="F37" s="165">
        <v>1500</v>
      </c>
      <c r="G37" s="165">
        <f t="shared" si="0"/>
        <v>0</v>
      </c>
      <c r="H37" s="165">
        <v>0</v>
      </c>
      <c r="I37" s="165">
        <f t="shared" si="1"/>
        <v>0</v>
      </c>
      <c r="J37" s="165">
        <v>6225</v>
      </c>
      <c r="K37" s="165">
        <f t="shared" si="2"/>
        <v>0</v>
      </c>
      <c r="L37" s="165">
        <v>15</v>
      </c>
      <c r="M37" s="165">
        <f t="shared" si="3"/>
        <v>0</v>
      </c>
      <c r="N37" s="158">
        <v>0.008</v>
      </c>
      <c r="O37" s="158">
        <f t="shared" si="4"/>
        <v>0</v>
      </c>
      <c r="P37" s="158">
        <v>0</v>
      </c>
      <c r="Q37" s="158">
        <f t="shared" si="5"/>
        <v>0</v>
      </c>
      <c r="R37" s="158"/>
      <c r="S37" s="158"/>
      <c r="T37" s="159">
        <v>1.95</v>
      </c>
      <c r="U37" s="158">
        <f t="shared" si="6"/>
        <v>0</v>
      </c>
      <c r="V37" s="148"/>
      <c r="W37" s="148"/>
      <c r="X37" s="148"/>
      <c r="Y37" s="148"/>
      <c r="Z37" s="148"/>
      <c r="AA37" s="148"/>
      <c r="AB37" s="148"/>
      <c r="AC37" s="148"/>
      <c r="AD37" s="148"/>
      <c r="AE37" s="148" t="s">
        <v>126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1">
      <c r="A38" s="149">
        <v>25</v>
      </c>
      <c r="B38" s="155" t="s">
        <v>151</v>
      </c>
      <c r="C38" s="180" t="s">
        <v>152</v>
      </c>
      <c r="D38" s="157" t="s">
        <v>106</v>
      </c>
      <c r="E38" s="163">
        <v>0</v>
      </c>
      <c r="F38" s="165">
        <v>250</v>
      </c>
      <c r="G38" s="165">
        <f t="shared" si="0"/>
        <v>0</v>
      </c>
      <c r="H38" s="165">
        <v>0</v>
      </c>
      <c r="I38" s="165">
        <f t="shared" si="1"/>
        <v>0</v>
      </c>
      <c r="J38" s="165">
        <v>121.5</v>
      </c>
      <c r="K38" s="165">
        <f t="shared" si="2"/>
        <v>0</v>
      </c>
      <c r="L38" s="165">
        <v>15</v>
      </c>
      <c r="M38" s="165">
        <f t="shared" si="3"/>
        <v>0</v>
      </c>
      <c r="N38" s="158">
        <v>0</v>
      </c>
      <c r="O38" s="158">
        <f t="shared" si="4"/>
        <v>0</v>
      </c>
      <c r="P38" s="158">
        <v>0</v>
      </c>
      <c r="Q38" s="158">
        <f t="shared" si="5"/>
        <v>0</v>
      </c>
      <c r="R38" s="158"/>
      <c r="S38" s="158"/>
      <c r="T38" s="159">
        <v>0.37</v>
      </c>
      <c r="U38" s="158">
        <f t="shared" si="6"/>
        <v>0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 t="s">
        <v>103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1">
      <c r="A39" s="149">
        <v>26</v>
      </c>
      <c r="B39" s="155" t="s">
        <v>129</v>
      </c>
      <c r="C39" s="180" t="s">
        <v>153</v>
      </c>
      <c r="D39" s="157" t="s">
        <v>106</v>
      </c>
      <c r="E39" s="163">
        <v>0</v>
      </c>
      <c r="F39" s="165">
        <v>300</v>
      </c>
      <c r="G39" s="165">
        <f t="shared" si="0"/>
        <v>0</v>
      </c>
      <c r="H39" s="165">
        <v>0</v>
      </c>
      <c r="I39" s="165">
        <f t="shared" si="1"/>
        <v>0</v>
      </c>
      <c r="J39" s="165">
        <v>225</v>
      </c>
      <c r="K39" s="165">
        <f t="shared" si="2"/>
        <v>0</v>
      </c>
      <c r="L39" s="165">
        <v>15</v>
      </c>
      <c r="M39" s="165">
        <f t="shared" si="3"/>
        <v>0</v>
      </c>
      <c r="N39" s="158">
        <v>0.0005</v>
      </c>
      <c r="O39" s="158">
        <f t="shared" si="4"/>
        <v>0</v>
      </c>
      <c r="P39" s="158">
        <v>0</v>
      </c>
      <c r="Q39" s="158">
        <f t="shared" si="5"/>
        <v>0</v>
      </c>
      <c r="R39" s="158"/>
      <c r="S39" s="158"/>
      <c r="T39" s="159">
        <v>0.37</v>
      </c>
      <c r="U39" s="158">
        <f t="shared" si="6"/>
        <v>0</v>
      </c>
      <c r="V39" s="148"/>
      <c r="W39" s="148"/>
      <c r="X39" s="148"/>
      <c r="Y39" s="148"/>
      <c r="Z39" s="148"/>
      <c r="AA39" s="148"/>
      <c r="AB39" s="148"/>
      <c r="AC39" s="148"/>
      <c r="AD39" s="148"/>
      <c r="AE39" s="148" t="s">
        <v>126</v>
      </c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22.5" outlineLevel="1">
      <c r="A40" s="149">
        <v>27</v>
      </c>
      <c r="B40" s="155" t="s">
        <v>154</v>
      </c>
      <c r="C40" s="180" t="s">
        <v>155</v>
      </c>
      <c r="D40" s="157" t="s">
        <v>156</v>
      </c>
      <c r="E40" s="163">
        <v>0</v>
      </c>
      <c r="F40" s="165">
        <v>85</v>
      </c>
      <c r="G40" s="165">
        <f t="shared" si="0"/>
        <v>0</v>
      </c>
      <c r="H40" s="165">
        <v>0</v>
      </c>
      <c r="I40" s="165">
        <f t="shared" si="1"/>
        <v>0</v>
      </c>
      <c r="J40" s="165">
        <v>377.5</v>
      </c>
      <c r="K40" s="165">
        <f t="shared" si="2"/>
        <v>0</v>
      </c>
      <c r="L40" s="165">
        <v>15</v>
      </c>
      <c r="M40" s="165">
        <f t="shared" si="3"/>
        <v>0</v>
      </c>
      <c r="N40" s="158">
        <v>0</v>
      </c>
      <c r="O40" s="158">
        <f t="shared" si="4"/>
        <v>0</v>
      </c>
      <c r="P40" s="158">
        <v>0</v>
      </c>
      <c r="Q40" s="158">
        <f t="shared" si="5"/>
        <v>0</v>
      </c>
      <c r="R40" s="158"/>
      <c r="S40" s="158"/>
      <c r="T40" s="159">
        <v>1.15</v>
      </c>
      <c r="U40" s="158">
        <f t="shared" si="6"/>
        <v>0</v>
      </c>
      <c r="V40" s="148"/>
      <c r="W40" s="148"/>
      <c r="X40" s="148"/>
      <c r="Y40" s="148"/>
      <c r="Z40" s="148"/>
      <c r="AA40" s="148"/>
      <c r="AB40" s="148"/>
      <c r="AC40" s="148"/>
      <c r="AD40" s="148"/>
      <c r="AE40" s="148" t="s">
        <v>103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12.75" outlineLevel="1">
      <c r="A41" s="149">
        <v>28</v>
      </c>
      <c r="B41" s="155" t="s">
        <v>129</v>
      </c>
      <c r="C41" s="180" t="s">
        <v>157</v>
      </c>
      <c r="D41" s="157" t="s">
        <v>156</v>
      </c>
      <c r="E41" s="163">
        <v>0</v>
      </c>
      <c r="F41" s="165">
        <v>59</v>
      </c>
      <c r="G41" s="165">
        <f t="shared" si="0"/>
        <v>0</v>
      </c>
      <c r="H41" s="165">
        <v>0</v>
      </c>
      <c r="I41" s="165">
        <f t="shared" si="1"/>
        <v>0</v>
      </c>
      <c r="J41" s="165">
        <v>510</v>
      </c>
      <c r="K41" s="165">
        <f t="shared" si="2"/>
        <v>0</v>
      </c>
      <c r="L41" s="165">
        <v>15</v>
      </c>
      <c r="M41" s="165">
        <f t="shared" si="3"/>
        <v>0</v>
      </c>
      <c r="N41" s="158">
        <v>0</v>
      </c>
      <c r="O41" s="158">
        <f t="shared" si="4"/>
        <v>0</v>
      </c>
      <c r="P41" s="158">
        <v>0</v>
      </c>
      <c r="Q41" s="158">
        <f t="shared" si="5"/>
        <v>0</v>
      </c>
      <c r="R41" s="158"/>
      <c r="S41" s="158"/>
      <c r="T41" s="159">
        <v>0.75</v>
      </c>
      <c r="U41" s="158">
        <f t="shared" si="6"/>
        <v>0</v>
      </c>
      <c r="V41" s="148"/>
      <c r="W41" s="148"/>
      <c r="X41" s="148"/>
      <c r="Y41" s="148"/>
      <c r="Z41" s="148"/>
      <c r="AA41" s="148"/>
      <c r="AB41" s="148"/>
      <c r="AC41" s="148"/>
      <c r="AD41" s="148"/>
      <c r="AE41" s="148" t="s">
        <v>126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outlineLevel="1">
      <c r="A42" s="149">
        <v>29</v>
      </c>
      <c r="B42" s="155" t="s">
        <v>129</v>
      </c>
      <c r="C42" s="180" t="s">
        <v>158</v>
      </c>
      <c r="D42" s="157" t="s">
        <v>106</v>
      </c>
      <c r="E42" s="163">
        <v>0</v>
      </c>
      <c r="F42" s="165">
        <v>39</v>
      </c>
      <c r="G42" s="165">
        <f t="shared" si="0"/>
        <v>0</v>
      </c>
      <c r="H42" s="165">
        <v>0</v>
      </c>
      <c r="I42" s="165">
        <f t="shared" si="1"/>
        <v>0</v>
      </c>
      <c r="J42" s="165">
        <v>175</v>
      </c>
      <c r="K42" s="165">
        <f t="shared" si="2"/>
        <v>0</v>
      </c>
      <c r="L42" s="165">
        <v>15</v>
      </c>
      <c r="M42" s="165">
        <f t="shared" si="3"/>
        <v>0</v>
      </c>
      <c r="N42" s="158">
        <v>0</v>
      </c>
      <c r="O42" s="158">
        <f t="shared" si="4"/>
        <v>0</v>
      </c>
      <c r="P42" s="158">
        <v>0</v>
      </c>
      <c r="Q42" s="158">
        <f t="shared" si="5"/>
        <v>0</v>
      </c>
      <c r="R42" s="158"/>
      <c r="S42" s="158"/>
      <c r="T42" s="159">
        <v>0.83</v>
      </c>
      <c r="U42" s="158">
        <f t="shared" si="6"/>
        <v>0</v>
      </c>
      <c r="V42" s="148"/>
      <c r="W42" s="148"/>
      <c r="X42" s="148"/>
      <c r="Y42" s="148"/>
      <c r="Z42" s="148"/>
      <c r="AA42" s="148"/>
      <c r="AB42" s="148"/>
      <c r="AC42" s="148"/>
      <c r="AD42" s="148"/>
      <c r="AE42" s="148" t="s">
        <v>126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1">
      <c r="A43" s="149">
        <v>30</v>
      </c>
      <c r="B43" s="155" t="s">
        <v>159</v>
      </c>
      <c r="C43" s="180" t="s">
        <v>160</v>
      </c>
      <c r="D43" s="157" t="s">
        <v>0</v>
      </c>
      <c r="E43" s="163">
        <v>0</v>
      </c>
      <c r="F43" s="165">
        <v>1050</v>
      </c>
      <c r="G43" s="165">
        <f t="shared" si="0"/>
        <v>0</v>
      </c>
      <c r="H43" s="165">
        <v>0</v>
      </c>
      <c r="I43" s="165">
        <f t="shared" si="1"/>
        <v>0</v>
      </c>
      <c r="J43" s="165">
        <v>396</v>
      </c>
      <c r="K43" s="165">
        <f t="shared" si="2"/>
        <v>0</v>
      </c>
      <c r="L43" s="165">
        <v>15</v>
      </c>
      <c r="M43" s="165">
        <f t="shared" si="3"/>
        <v>0</v>
      </c>
      <c r="N43" s="158">
        <v>0</v>
      </c>
      <c r="O43" s="158">
        <f t="shared" si="4"/>
        <v>0</v>
      </c>
      <c r="P43" s="158">
        <v>0</v>
      </c>
      <c r="Q43" s="158">
        <f t="shared" si="5"/>
        <v>0</v>
      </c>
      <c r="R43" s="158"/>
      <c r="S43" s="158"/>
      <c r="T43" s="159">
        <v>0</v>
      </c>
      <c r="U43" s="158">
        <f t="shared" si="6"/>
        <v>0</v>
      </c>
      <c r="V43" s="148"/>
      <c r="W43" s="148"/>
      <c r="X43" s="148"/>
      <c r="Y43" s="148"/>
      <c r="Z43" s="148"/>
      <c r="AA43" s="148"/>
      <c r="AB43" s="148"/>
      <c r="AC43" s="148"/>
      <c r="AD43" s="148"/>
      <c r="AE43" s="148" t="s">
        <v>103</v>
      </c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31" ht="12.75">
      <c r="A44" s="150" t="s">
        <v>98</v>
      </c>
      <c r="B44" s="156" t="s">
        <v>67</v>
      </c>
      <c r="C44" s="181" t="s">
        <v>68</v>
      </c>
      <c r="D44" s="160"/>
      <c r="E44" s="164"/>
      <c r="F44" s="166"/>
      <c r="G44" s="172">
        <f>G45+G46+G47</f>
        <v>0</v>
      </c>
      <c r="H44" s="166"/>
      <c r="I44" s="166">
        <f>SUM(I45:I47)</f>
        <v>0</v>
      </c>
      <c r="J44" s="166"/>
      <c r="K44" s="166">
        <f>SUM(K45:K47)</f>
        <v>0</v>
      </c>
      <c r="L44" s="166"/>
      <c r="M44" s="166">
        <f>SUM(M45:M47)</f>
        <v>0</v>
      </c>
      <c r="N44" s="161"/>
      <c r="O44" s="161">
        <f>SUM(O45:O47)</f>
        <v>0</v>
      </c>
      <c r="P44" s="161"/>
      <c r="Q44" s="161">
        <f>SUM(Q45:Q47)</f>
        <v>0</v>
      </c>
      <c r="R44" s="161"/>
      <c r="S44" s="161"/>
      <c r="T44" s="162"/>
      <c r="U44" s="161">
        <f>SUM(U45:U47)</f>
        <v>0</v>
      </c>
      <c r="AE44" t="s">
        <v>99</v>
      </c>
    </row>
    <row r="45" spans="1:60" ht="12.75" outlineLevel="1">
      <c r="A45" s="149">
        <v>31</v>
      </c>
      <c r="B45" s="155" t="s">
        <v>161</v>
      </c>
      <c r="C45" s="180" t="s">
        <v>162</v>
      </c>
      <c r="D45" s="157" t="s">
        <v>163</v>
      </c>
      <c r="E45" s="163">
        <v>0</v>
      </c>
      <c r="F45" s="165">
        <v>78</v>
      </c>
      <c r="G45" s="165">
        <f>E45*F45</f>
        <v>0</v>
      </c>
      <c r="H45" s="165">
        <v>11.11</v>
      </c>
      <c r="I45" s="165">
        <f>ROUND(E45*H45,2)</f>
        <v>0</v>
      </c>
      <c r="J45" s="165">
        <v>107.39</v>
      </c>
      <c r="K45" s="165">
        <f>ROUND(E45*J45,2)</f>
        <v>0</v>
      </c>
      <c r="L45" s="165">
        <v>15</v>
      </c>
      <c r="M45" s="165">
        <f>G45*(1+L45/100)</f>
        <v>0</v>
      </c>
      <c r="N45" s="158">
        <v>0.001</v>
      </c>
      <c r="O45" s="158">
        <f>ROUND(E45*N45,5)</f>
        <v>0</v>
      </c>
      <c r="P45" s="158">
        <v>0</v>
      </c>
      <c r="Q45" s="158">
        <f>ROUND(E45*P45,5)</f>
        <v>0</v>
      </c>
      <c r="R45" s="158"/>
      <c r="S45" s="158"/>
      <c r="T45" s="159">
        <v>0.304</v>
      </c>
      <c r="U45" s="158">
        <f>ROUND(E45*T45,2)</f>
        <v>0</v>
      </c>
      <c r="V45" s="148"/>
      <c r="W45" s="148"/>
      <c r="X45" s="148"/>
      <c r="Y45" s="148"/>
      <c r="Z45" s="148"/>
      <c r="AA45" s="148"/>
      <c r="AB45" s="148"/>
      <c r="AC45" s="148"/>
      <c r="AD45" s="148"/>
      <c r="AE45" s="148" t="s">
        <v>103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>
      <c r="A46" s="149">
        <v>32</v>
      </c>
      <c r="B46" s="155" t="s">
        <v>161</v>
      </c>
      <c r="C46" s="180" t="s">
        <v>164</v>
      </c>
      <c r="D46" s="157" t="s">
        <v>102</v>
      </c>
      <c r="E46" s="163">
        <v>0</v>
      </c>
      <c r="F46" s="165">
        <v>1850</v>
      </c>
      <c r="G46" s="165">
        <f>E46*F46</f>
        <v>0</v>
      </c>
      <c r="H46" s="165">
        <v>11.11</v>
      </c>
      <c r="I46" s="165">
        <f>ROUND(E46*H46,2)</f>
        <v>0</v>
      </c>
      <c r="J46" s="165">
        <v>683.89</v>
      </c>
      <c r="K46" s="165">
        <f>ROUND(E46*J46,2)</f>
        <v>0</v>
      </c>
      <c r="L46" s="165">
        <v>15</v>
      </c>
      <c r="M46" s="165">
        <f>G46*(1+L46/100)</f>
        <v>0</v>
      </c>
      <c r="N46" s="158">
        <v>0.002</v>
      </c>
      <c r="O46" s="158">
        <f>ROUND(E46*N46,5)</f>
        <v>0</v>
      </c>
      <c r="P46" s="158">
        <v>0</v>
      </c>
      <c r="Q46" s="158">
        <f>ROUND(E46*P46,5)</f>
        <v>0</v>
      </c>
      <c r="R46" s="158"/>
      <c r="S46" s="158"/>
      <c r="T46" s="159">
        <v>0.304</v>
      </c>
      <c r="U46" s="158">
        <f>ROUND(E46*T46,2)</f>
        <v>0</v>
      </c>
      <c r="V46" s="148"/>
      <c r="W46" s="148"/>
      <c r="X46" s="148"/>
      <c r="Y46" s="148"/>
      <c r="Z46" s="148"/>
      <c r="AA46" s="148"/>
      <c r="AB46" s="148"/>
      <c r="AC46" s="148"/>
      <c r="AD46" s="148"/>
      <c r="AE46" s="148" t="s">
        <v>103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ht="12.75" outlineLevel="1">
      <c r="A47" s="149">
        <v>33</v>
      </c>
      <c r="B47" s="155" t="s">
        <v>165</v>
      </c>
      <c r="C47" s="180" t="s">
        <v>166</v>
      </c>
      <c r="D47" s="157" t="s">
        <v>109</v>
      </c>
      <c r="E47" s="163">
        <v>0</v>
      </c>
      <c r="F47" s="165">
        <v>350</v>
      </c>
      <c r="G47" s="165">
        <f>E47*F47</f>
        <v>0</v>
      </c>
      <c r="H47" s="165">
        <v>0</v>
      </c>
      <c r="I47" s="165">
        <f>ROUND(E47*H47,2)</f>
        <v>0</v>
      </c>
      <c r="J47" s="165">
        <v>1015</v>
      </c>
      <c r="K47" s="165">
        <f>ROUND(E47*J47,2)</f>
        <v>0</v>
      </c>
      <c r="L47" s="165">
        <v>15</v>
      </c>
      <c r="M47" s="165">
        <f>G47*(1+L47/100)</f>
        <v>0</v>
      </c>
      <c r="N47" s="158">
        <v>0</v>
      </c>
      <c r="O47" s="158">
        <f>ROUND(E47*N47,5)</f>
        <v>0</v>
      </c>
      <c r="P47" s="158">
        <v>0</v>
      </c>
      <c r="Q47" s="158">
        <f>ROUND(E47*P47,5)</f>
        <v>0</v>
      </c>
      <c r="R47" s="158"/>
      <c r="S47" s="158"/>
      <c r="T47" s="159">
        <v>3.327</v>
      </c>
      <c r="U47" s="158">
        <f>ROUND(E47*T47,2)</f>
        <v>0</v>
      </c>
      <c r="V47" s="148"/>
      <c r="W47" s="148"/>
      <c r="X47" s="148"/>
      <c r="Y47" s="148"/>
      <c r="Z47" s="148"/>
      <c r="AA47" s="148"/>
      <c r="AB47" s="148"/>
      <c r="AC47" s="148"/>
      <c r="AD47" s="148"/>
      <c r="AE47" s="148" t="s">
        <v>103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31" ht="12.75">
      <c r="A48" s="150" t="s">
        <v>98</v>
      </c>
      <c r="B48" s="156" t="s">
        <v>69</v>
      </c>
      <c r="C48" s="181" t="s">
        <v>70</v>
      </c>
      <c r="D48" s="160"/>
      <c r="E48" s="164"/>
      <c r="F48" s="166"/>
      <c r="G48" s="172">
        <f>G49</f>
        <v>0</v>
      </c>
      <c r="H48" s="166"/>
      <c r="I48" s="166">
        <f>SUM(I49:I49)</f>
        <v>0</v>
      </c>
      <c r="J48" s="166"/>
      <c r="K48" s="166">
        <f>SUM(K49:K49)</f>
        <v>0</v>
      </c>
      <c r="L48" s="166"/>
      <c r="M48" s="166">
        <f>SUM(M49:M49)</f>
        <v>0</v>
      </c>
      <c r="N48" s="161"/>
      <c r="O48" s="161">
        <f>SUM(O49:O49)</f>
        <v>0</v>
      </c>
      <c r="P48" s="161"/>
      <c r="Q48" s="161">
        <f>SUM(Q49:Q49)</f>
        <v>0</v>
      </c>
      <c r="R48" s="161"/>
      <c r="S48" s="161"/>
      <c r="T48" s="162"/>
      <c r="U48" s="161">
        <f>SUM(U49:U49)</f>
        <v>0</v>
      </c>
      <c r="AE48" t="s">
        <v>99</v>
      </c>
    </row>
    <row r="49" spans="1:60" ht="12.75" outlineLevel="1">
      <c r="A49" s="149">
        <v>34</v>
      </c>
      <c r="B49" s="155" t="s">
        <v>167</v>
      </c>
      <c r="C49" s="180" t="s">
        <v>168</v>
      </c>
      <c r="D49" s="157" t="s">
        <v>102</v>
      </c>
      <c r="E49" s="163">
        <v>0</v>
      </c>
      <c r="F49" s="165">
        <v>320</v>
      </c>
      <c r="G49" s="165">
        <f>E49*F49</f>
        <v>0</v>
      </c>
      <c r="H49" s="165">
        <v>80.27</v>
      </c>
      <c r="I49" s="165">
        <f>ROUND(E49*H49,2)</f>
        <v>0</v>
      </c>
      <c r="J49" s="165">
        <v>97.23</v>
      </c>
      <c r="K49" s="165">
        <f>ROUND(E49*J49,2)</f>
        <v>0</v>
      </c>
      <c r="L49" s="165">
        <v>15</v>
      </c>
      <c r="M49" s="165">
        <f>G49*(1+L49/100)</f>
        <v>0</v>
      </c>
      <c r="N49" s="158">
        <v>0.00032</v>
      </c>
      <c r="O49" s="158">
        <f>ROUND(E49*N49,5)</f>
        <v>0</v>
      </c>
      <c r="P49" s="158">
        <v>0</v>
      </c>
      <c r="Q49" s="158">
        <f>ROUND(E49*P49,5)</f>
        <v>0</v>
      </c>
      <c r="R49" s="158"/>
      <c r="S49" s="158"/>
      <c r="T49" s="159">
        <v>0.287</v>
      </c>
      <c r="U49" s="158">
        <f>ROUND(E49*T49,2)</f>
        <v>0</v>
      </c>
      <c r="V49" s="148"/>
      <c r="W49" s="148"/>
      <c r="X49" s="148"/>
      <c r="Y49" s="148"/>
      <c r="Z49" s="148"/>
      <c r="AA49" s="148"/>
      <c r="AB49" s="148"/>
      <c r="AC49" s="148"/>
      <c r="AD49" s="148"/>
      <c r="AE49" s="148" t="s">
        <v>103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31" ht="12.75">
      <c r="A50" s="150" t="s">
        <v>98</v>
      </c>
      <c r="B50" s="156" t="s">
        <v>71</v>
      </c>
      <c r="C50" s="181" t="s">
        <v>26</v>
      </c>
      <c r="D50" s="160"/>
      <c r="E50" s="164"/>
      <c r="F50" s="166"/>
      <c r="G50" s="172">
        <f>G51+G52</f>
        <v>0</v>
      </c>
      <c r="H50" s="166"/>
      <c r="I50" s="166">
        <f>SUM(I51:I52)</f>
        <v>0</v>
      </c>
      <c r="J50" s="166"/>
      <c r="K50" s="166">
        <f>SUM(K51:K52)</f>
        <v>0</v>
      </c>
      <c r="L50" s="166"/>
      <c r="M50" s="166">
        <f>SUM(M51:M52)</f>
        <v>0</v>
      </c>
      <c r="N50" s="161"/>
      <c r="O50" s="161">
        <f>SUM(O51:O52)</f>
        <v>0</v>
      </c>
      <c r="P50" s="161"/>
      <c r="Q50" s="161">
        <f>SUM(Q51:Q52)</f>
        <v>0</v>
      </c>
      <c r="R50" s="161"/>
      <c r="S50" s="161"/>
      <c r="T50" s="162"/>
      <c r="U50" s="161">
        <f>SUM(U51:U52)</f>
        <v>0</v>
      </c>
      <c r="AE50" t="s">
        <v>99</v>
      </c>
    </row>
    <row r="51" spans="1:60" ht="22.5" outlineLevel="1">
      <c r="A51" s="149">
        <v>35</v>
      </c>
      <c r="B51" s="155" t="s">
        <v>169</v>
      </c>
      <c r="C51" s="180" t="s">
        <v>170</v>
      </c>
      <c r="D51" s="157" t="s">
        <v>171</v>
      </c>
      <c r="E51" s="163">
        <v>0</v>
      </c>
      <c r="F51" s="165">
        <v>1500</v>
      </c>
      <c r="G51" s="165">
        <f>E51*F51</f>
        <v>0</v>
      </c>
      <c r="H51" s="165">
        <v>0</v>
      </c>
      <c r="I51" s="165">
        <f>ROUND(E51*H51,2)</f>
        <v>0</v>
      </c>
      <c r="J51" s="165">
        <v>457</v>
      </c>
      <c r="K51" s="165">
        <f>ROUND(E51*J51,2)</f>
        <v>0</v>
      </c>
      <c r="L51" s="165">
        <v>15</v>
      </c>
      <c r="M51" s="165">
        <f>G51*(1+L51/100)</f>
        <v>0</v>
      </c>
      <c r="N51" s="158">
        <v>0</v>
      </c>
      <c r="O51" s="158">
        <f>ROUND(E51*N51,5)</f>
        <v>0</v>
      </c>
      <c r="P51" s="158">
        <v>0</v>
      </c>
      <c r="Q51" s="158">
        <f>ROUND(E51*P51,5)</f>
        <v>0</v>
      </c>
      <c r="R51" s="158"/>
      <c r="S51" s="158"/>
      <c r="T51" s="159">
        <v>0</v>
      </c>
      <c r="U51" s="158">
        <f>ROUND(E51*T51,2)</f>
        <v>0</v>
      </c>
      <c r="V51" s="148"/>
      <c r="W51" s="148"/>
      <c r="X51" s="148"/>
      <c r="Y51" s="148"/>
      <c r="Z51" s="148"/>
      <c r="AA51" s="148"/>
      <c r="AB51" s="148"/>
      <c r="AC51" s="148"/>
      <c r="AD51" s="148"/>
      <c r="AE51" s="148" t="s">
        <v>103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12.75" outlineLevel="1">
      <c r="A52" s="173">
        <v>36</v>
      </c>
      <c r="B52" s="174" t="s">
        <v>172</v>
      </c>
      <c r="C52" s="182" t="s">
        <v>173</v>
      </c>
      <c r="D52" s="175" t="s">
        <v>171</v>
      </c>
      <c r="E52" s="176">
        <v>0</v>
      </c>
      <c r="F52" s="177">
        <v>50</v>
      </c>
      <c r="G52" s="165">
        <f>E52*F52</f>
        <v>0</v>
      </c>
      <c r="H52" s="177">
        <v>0</v>
      </c>
      <c r="I52" s="177">
        <f>ROUND(E52*H52,2)</f>
        <v>0</v>
      </c>
      <c r="J52" s="177">
        <v>457</v>
      </c>
      <c r="K52" s="177">
        <f>ROUND(E52*J52,2)</f>
        <v>0</v>
      </c>
      <c r="L52" s="177">
        <v>15</v>
      </c>
      <c r="M52" s="177">
        <f>G52*(1+L52/100)</f>
        <v>0</v>
      </c>
      <c r="N52" s="178">
        <v>0</v>
      </c>
      <c r="O52" s="178">
        <f>ROUND(E52*N52,5)</f>
        <v>0</v>
      </c>
      <c r="P52" s="178">
        <v>0</v>
      </c>
      <c r="Q52" s="178">
        <f>ROUND(E52*P52,5)</f>
        <v>0</v>
      </c>
      <c r="R52" s="178"/>
      <c r="S52" s="178"/>
      <c r="T52" s="179">
        <v>0</v>
      </c>
      <c r="U52" s="178">
        <f>ROUND(E52*T52,2)</f>
        <v>0</v>
      </c>
      <c r="V52" s="148"/>
      <c r="W52" s="148"/>
      <c r="X52" s="148"/>
      <c r="Y52" s="148"/>
      <c r="Z52" s="148"/>
      <c r="AA52" s="148"/>
      <c r="AB52" s="148"/>
      <c r="AC52" s="148"/>
      <c r="AD52" s="148"/>
      <c r="AE52" s="148" t="s">
        <v>103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30" ht="12.75">
      <c r="A53" s="6"/>
      <c r="B53" s="7" t="s">
        <v>174</v>
      </c>
      <c r="C53" s="183" t="s">
        <v>174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C53">
        <v>15</v>
      </c>
      <c r="AD53">
        <v>21</v>
      </c>
    </row>
    <row r="54" spans="3:31" ht="12.75">
      <c r="C54" s="184"/>
      <c r="AE54" t="s">
        <v>175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javor</dc:creator>
  <cp:keywords/>
  <dc:description/>
  <cp:lastModifiedBy>radim</cp:lastModifiedBy>
  <cp:lastPrinted>2014-02-28T09:52:57Z</cp:lastPrinted>
  <dcterms:created xsi:type="dcterms:W3CDTF">2009-04-08T07:15:50Z</dcterms:created>
  <dcterms:modified xsi:type="dcterms:W3CDTF">2021-11-11T08:25:55Z</dcterms:modified>
  <cp:category/>
  <cp:version/>
  <cp:contentType/>
  <cp:contentStatus/>
</cp:coreProperties>
</file>