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vitávka\MOST\"/>
    </mc:Choice>
  </mc:AlternateContent>
  <xr:revisionPtr revIDLastSave="0" documentId="13_ncr:1_{B411AC28-6167-45D0-9B0E-FEC405C1B9E1}" xr6:coauthVersionLast="47" xr6:coauthVersionMax="47" xr10:uidLastSave="{00000000-0000-0000-0000-000000000000}"/>
  <workbookProtection workbookAlgorithmName="SHA-512" workbookHashValue="RpFHH2hLnvLDIEkHPHRqusCMU9UmtETeAzNFUTBvd+cP45p0Cn/yEixngtJ6zSnEmaOYPHe0HAkAsp3kvBGxyw==" workbookSaltValue="c+hGSDyGiZ9X6UEGgkpTRQ==" workbookSpinCount="100000" lockStructure="1"/>
  <bookViews>
    <workbookView xWindow="-110" yWindow="-110" windowWidth="19420" windowHeight="1102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3 Pol" sheetId="12" r:id="rId4"/>
  </sheets>
  <externalReferences>
    <externalReference r:id="rId5"/>
  </externalReferences>
  <definedNames>
    <definedName name="CelkemDPHVypocet" localSheetId="1">Stavba!$H$40</definedName>
    <definedName name="CenaCelkem">Stavba!$G$27</definedName>
    <definedName name="CenaCelkemBezDPH">Stavba!$G$26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Stavba!#REF!</definedName>
    <definedName name="DPHZakl">Stavba!$G$24</definedName>
    <definedName name="dpsc" localSheetId="1">Stavba!$D$13</definedName>
    <definedName name="IČO" localSheetId="1">Stavba!$I$11</definedName>
    <definedName name="Mena">Stavba!$J$27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3 Pol'!$1:$7</definedName>
    <definedName name="oadresa">Stavba!$D$6</definedName>
    <definedName name="Objednatel" localSheetId="1">Stavba!$D$5</definedName>
    <definedName name="Objekt" localSheetId="1">Stavba!$B$36</definedName>
    <definedName name="_xlnm.Print_Area" localSheetId="3">'1 3 Pol'!$A$1:$X$80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Stavba!#REF!</definedName>
    <definedName name="SazbaDPH1">'[1]Krycí list'!$C$30</definedName>
    <definedName name="SazbaDPH2" localSheetId="1">Stavba!$E$23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Stavba!$B$1:$J$34</definedName>
    <definedName name="ZakladDPHSni">Stavba!#REF!</definedName>
    <definedName name="ZakladDPHSniVypocet" localSheetId="1">Stavba!$F$40</definedName>
    <definedName name="ZakladDPHZakl">Stavba!$G$23</definedName>
    <definedName name="ZakladDPHZaklVypocet" localSheetId="1">Stavba!$G$40</definedName>
    <definedName name="ZaObjednatele">Stavba!$G$32</definedName>
    <definedName name="Zaokrouhleni">Stavba!$G$25</definedName>
    <definedName name="ZaZhotovitele">Stavba!$D$32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G70" i="12"/>
  <c r="G57" i="12"/>
  <c r="G49" i="12"/>
  <c r="G47" i="12"/>
  <c r="G48" i="12"/>
  <c r="G39" i="12"/>
  <c r="G35" i="12"/>
  <c r="G32" i="12"/>
  <c r="G28" i="12"/>
  <c r="G14" i="12"/>
  <c r="G9" i="12"/>
  <c r="G8" i="12" s="1"/>
  <c r="G12" i="12"/>
  <c r="G11" i="12" s="1"/>
  <c r="G13" i="12"/>
  <c r="G15" i="12"/>
  <c r="G17" i="12"/>
  <c r="G19" i="12"/>
  <c r="G22" i="12"/>
  <c r="G24" i="12"/>
  <c r="G26" i="12"/>
  <c r="G29" i="12"/>
  <c r="G30" i="12"/>
  <c r="G33" i="12"/>
  <c r="G34" i="12"/>
  <c r="G36" i="12"/>
  <c r="G40" i="12"/>
  <c r="G44" i="12"/>
  <c r="G46" i="12"/>
  <c r="G50" i="12"/>
  <c r="G52" i="12"/>
  <c r="G54" i="12"/>
  <c r="G56" i="12"/>
  <c r="G58" i="12"/>
  <c r="G60" i="12"/>
  <c r="G62" i="12"/>
  <c r="G64" i="12"/>
  <c r="G66" i="12"/>
  <c r="G68" i="12"/>
  <c r="G73" i="12"/>
  <c r="G71" i="12"/>
  <c r="G75" i="12"/>
  <c r="G77" i="12"/>
  <c r="BA78" i="12"/>
  <c r="BA76" i="12"/>
  <c r="BA74" i="12"/>
  <c r="BA72" i="12"/>
  <c r="BA67" i="12"/>
  <c r="BA65" i="12"/>
  <c r="BA63" i="12"/>
  <c r="BA61" i="12"/>
  <c r="BA59" i="12"/>
  <c r="BA37" i="12"/>
  <c r="I61" i="1"/>
  <c r="J55" i="1" s="1"/>
  <c r="F40" i="1"/>
  <c r="G40" i="1"/>
  <c r="H40" i="1"/>
  <c r="I40" i="1"/>
  <c r="J39" i="1" s="1"/>
  <c r="J56" i="1" l="1"/>
  <c r="J58" i="1"/>
  <c r="J59" i="1"/>
  <c r="J50" i="1"/>
  <c r="J52" i="1"/>
  <c r="J51" i="1"/>
  <c r="J53" i="1"/>
  <c r="J57" i="1"/>
  <c r="I16" i="1"/>
  <c r="I21" i="1" s="1"/>
  <c r="G23" i="1" s="1"/>
  <c r="J60" i="1"/>
  <c r="J54" i="1"/>
  <c r="J38" i="1"/>
  <c r="J37" i="1"/>
  <c r="J40" i="1" s="1"/>
  <c r="J26" i="1"/>
  <c r="J24" i="1"/>
  <c r="G36" i="1"/>
  <c r="F36" i="1"/>
  <c r="J23" i="1"/>
  <c r="J25" i="1"/>
  <c r="E24" i="1"/>
  <c r="G24" i="1" l="1"/>
  <c r="G27" i="1" s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<sst xmlns="http://schemas.openxmlformats.org/spreadsheetml/2006/main" count="480" uniqueCount="228">
  <si>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</si>
  <si>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</si>
  <si>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</si>
  <si>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</si>
  <si>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</si>
  <si>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</si>
  <si>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</si>
  <si>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</si>
  <si>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</si>
  <si>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</si>
  <si>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</si>
  <si>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</si>
  <si>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</si>
  <si>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</si>
  <si>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</si>
  <si>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</si>
  <si>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</si>
  <si>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</si>
  <si>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</si>
  <si>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</si>
  <si>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</si>
  <si>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</si>
  <si>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</si>
  <si>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</si>
  <si>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</si>
  <si>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</si>
  <si>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</si>
  <si>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</si>
  <si>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</si>
  <si>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</si>
  <si>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</si>
  <si>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</si>
  <si>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</si>
  <si>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</si>
  <si>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</si>
  <si>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</si>
  <si>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</si>
  <si>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</si>
  <si>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</si>
  <si>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</si>
  <si>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</si>
  <si>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3</t>
  </si>
  <si>
    <t>Svitávka - rekonstrukce místních komunikací-oprava mostu</t>
  </si>
  <si>
    <t>1</t>
  </si>
  <si>
    <t>Rekonstrukce místních komunikací</t>
  </si>
  <si>
    <t>Objekt:</t>
  </si>
  <si>
    <t>Rozpočet:</t>
  </si>
  <si>
    <t>2021.185</t>
  </si>
  <si>
    <t>Svitávka - rekonstrukce místních komunikací</t>
  </si>
  <si>
    <t>Stavba</t>
  </si>
  <si>
    <t>Celkem za stavbu</t>
  </si>
  <si>
    <t>CZK</t>
  </si>
  <si>
    <t>#POPS</t>
  </si>
  <si>
    <t>#POPO</t>
  </si>
  <si>
    <t>Popis objektu: 1 - Rekonstrukce místních komunikací</t>
  </si>
  <si>
    <t>#POPR</t>
  </si>
  <si>
    <t>Popis rozpočtu: 3 - Svitávka - rekonstrukce místních komunikací-oprava mostu</t>
  </si>
  <si>
    <t>Rekapitulace dílů</t>
  </si>
  <si>
    <t>Typ dílu</t>
  </si>
  <si>
    <t>Zemní práce</t>
  </si>
  <si>
    <t>11</t>
  </si>
  <si>
    <t>Přípravné a přidružené práce</t>
  </si>
  <si>
    <t>2</t>
  </si>
  <si>
    <t>Základy a zvláštní zakládání</t>
  </si>
  <si>
    <t>4</t>
  </si>
  <si>
    <t>Vodorovné konstrukce</t>
  </si>
  <si>
    <t>5</t>
  </si>
  <si>
    <t>Komunikace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</si>
  <si>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</si>
  <si>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</si>
  <si>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</si>
  <si>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</si>
  <si>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</si>
  <si>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</si>
  <si>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</si>
  <si>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</si>
  <si>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</si>
  <si>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</si>
  <si>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</si>
  <si>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</si>
  <si>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</si>
  <si>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</si>
  <si>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</si>
  <si>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</si>
  <si>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</si>
  <si>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</si>
  <si>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</si>
  <si>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</si>
  <si>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</si>
  <si>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</si>
  <si>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</si>
  <si>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</si>
  <si>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</si>
  <si>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</si>
  <si>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</si>
  <si>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</si>
  <si>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</si>
  <si>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</si>
  <si>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</si>
  <si>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</si>
  <si>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</si>
  <si>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</si>
  <si>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</si>
  <si>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</si>
  <si>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</si>
  <si>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</si>
  <si>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113108315R00</t>
  </si>
  <si>
    <t>Odstranění asfaltové vrstvy pl. do 50 m2, tl.15 cm</t>
  </si>
  <si>
    <t>m2</t>
  </si>
  <si>
    <t>RTS 21/ II</t>
  </si>
  <si>
    <t>Práce</t>
  </si>
  <si>
    <t>POL1_1</t>
  </si>
  <si>
    <t>18*3,5</t>
  </si>
  <si>
    <t>VV</t>
  </si>
  <si>
    <t>11-4</t>
  </si>
  <si>
    <t>Projekční práce</t>
  </si>
  <si>
    <t>kompl</t>
  </si>
  <si>
    <t>Vlastní</t>
  </si>
  <si>
    <t>Indiv</t>
  </si>
  <si>
    <t>00511R</t>
  </si>
  <si>
    <t>Geodetické práce</t>
  </si>
  <si>
    <t>VRN</t>
  </si>
  <si>
    <t>POL99_</t>
  </si>
  <si>
    <t>273354111R00</t>
  </si>
  <si>
    <t>Bednění základových desek zřízení</t>
  </si>
  <si>
    <t>POL1_</t>
  </si>
  <si>
    <t>13,4*0,4*2+3,5*0,4*2</t>
  </si>
  <si>
    <t>273354211R00</t>
  </si>
  <si>
    <t>Bednění základových desek odstranění</t>
  </si>
  <si>
    <t>285175112R00</t>
  </si>
  <si>
    <t>Osazení ocelové roznášecí konstrukce do 200 kg</t>
  </si>
  <si>
    <t>kg</t>
  </si>
  <si>
    <t>13,4/0,1143*3,5*16,8</t>
  </si>
  <si>
    <t>500</t>
  </si>
  <si>
    <t>14130894R</t>
  </si>
  <si>
    <t>Trubky bezešvé hladké jakost 11353.1  D 114x6,3 mm</t>
  </si>
  <si>
    <t>m</t>
  </si>
  <si>
    <t>SPCM</t>
  </si>
  <si>
    <t>Specifikace</t>
  </si>
  <si>
    <t>POL3_</t>
  </si>
  <si>
    <t>13,4/0,1143*3,5*1,05</t>
  </si>
  <si>
    <t>13356170R</t>
  </si>
  <si>
    <t>Ocel pásová jakost S235  150x5,0 mm 11375</t>
  </si>
  <si>
    <t>t</t>
  </si>
  <si>
    <t>0,5</t>
  </si>
  <si>
    <t>313166666R</t>
  </si>
  <si>
    <t>Síť svařovaná Kari KH30 d6 100x100 přepočet na tunu</t>
  </si>
  <si>
    <t>1,5</t>
  </si>
  <si>
    <t>451577777R00</t>
  </si>
  <si>
    <t>Podklad pod dlažbu z kameniva těženého tl.do 10 cm</t>
  </si>
  <si>
    <t>457311118R00</t>
  </si>
  <si>
    <t>Vyrovnávací beton výplňový nebo spádový C 25/30</t>
  </si>
  <si>
    <t>m3</t>
  </si>
  <si>
    <t>49*0,15</t>
  </si>
  <si>
    <t>591211111R00</t>
  </si>
  <si>
    <t>Kladení dlažby kámen-kostky,lože z kamen.tl. 5 cm</t>
  </si>
  <si>
    <t>58380120.AR</t>
  </si>
  <si>
    <t>Mozaika dlažební 8/10 štípaná</t>
  </si>
  <si>
    <t>POL3_1</t>
  </si>
  <si>
    <t>960321271R00</t>
  </si>
  <si>
    <t>Bourání konstrukcí ze železobetonu</t>
  </si>
  <si>
    <t>Včetně bourání geotextilií, výplně otvorů tvárnic, drenáží, trubek a dilatačních prvků apod. zabudovaných v bouraných konstrukcích.</t>
  </si>
  <si>
    <t>POP</t>
  </si>
  <si>
    <t>49*0,12</t>
  </si>
  <si>
    <t>979087112R00</t>
  </si>
  <si>
    <t>Nakládání suti na dopravní prostředky</t>
  </si>
  <si>
    <t>Odkaz na mn. položky pořadí 19 : 20,79000</t>
  </si>
  <si>
    <t>Odkaz na mn. položky pořadí 18 : 12,93600</t>
  </si>
  <si>
    <t>7</t>
  </si>
  <si>
    <t>998223011R00</t>
  </si>
  <si>
    <t>Přesun hmot, pozemní komunikace, kryt dlážděný</t>
  </si>
  <si>
    <t>49/4</t>
  </si>
  <si>
    <t>998214111R00</t>
  </si>
  <si>
    <t>Přesun hmot, mosty montované, výšky do 20 m</t>
  </si>
  <si>
    <t>Přesun hmot</t>
  </si>
  <si>
    <t>POL7_</t>
  </si>
  <si>
    <t>767996803R00</t>
  </si>
  <si>
    <t>Demontáž atypických ocelových konstr. do 250 kg</t>
  </si>
  <si>
    <t>979083191R00</t>
  </si>
  <si>
    <t>Příplatek za dalších započatých 1000 m nad 6000 m</t>
  </si>
  <si>
    <t>Odkaz na mn. položky pořadí 14 : 40,72600*5</t>
  </si>
  <si>
    <t>979990108R00</t>
  </si>
  <si>
    <t>Poplatek za uložení suti - železobeton, skupina odpadu 170101</t>
  </si>
  <si>
    <t>49*0,12*2,2</t>
  </si>
  <si>
    <t>979990112R00</t>
  </si>
  <si>
    <t>Poplatek za uložení suti - obal. kamenivo, asfalt, skupina odpadu 170302</t>
  </si>
  <si>
    <t>63*0,15*2,2</t>
  </si>
  <si>
    <t>979083117R00</t>
  </si>
  <si>
    <t>Vodorovné přemístění suti na skládku do 6000 m</t>
  </si>
  <si>
    <t>Přesun suti</t>
  </si>
  <si>
    <t>POL8_</t>
  </si>
  <si>
    <t>00411 R</t>
  </si>
  <si>
    <t>Přípravné a průzkumné služby či práce</t>
  </si>
  <si>
    <t>Soubor</t>
  </si>
  <si>
    <t>POL99_8</t>
  </si>
  <si>
    <t>Náklady dodavatele vyplývající z povinností dodavatele stanovených obchodními podmínkami před zahájením stavebních prací. Tato skupina zahrnuje zejména náklady na přípravné činnosti.</t>
  </si>
  <si>
    <t>005121010R</t>
  </si>
  <si>
    <t>Vybudování zařízení staveniště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</si>
  <si>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</si>
  <si>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</si>
  <si>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</si>
  <si>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</si>
  <si>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</si>
  <si>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</si>
  <si>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</si>
  <si>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</si>
  <si>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005122020R</t>
  </si>
  <si>
    <t xml:space="preserve">Silniční, železniční či kolejový provoz  </t>
  </si>
  <si>
    <t>POL99_1</t>
  </si>
  <si>
    <t>Náklady na ztížené provádění stavebních prací v důsledku nepřerušeného dopravního provozu na staveništi nebo v jeho bezprostředním okolí.</t>
  </si>
  <si>
    <t>005124010R</t>
  </si>
  <si>
    <t>Koordinační činnost</t>
  </si>
  <si>
    <t>Koordinace stavebních a technologických dodávek stavby.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</si>
  <si>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</si>
  <si>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</si>
  <si>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</si>
  <si>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</si>
  <si>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</si>
  <si>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</si>
  <si>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</si>
  <si>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</si>
  <si>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</si>
  <si>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00524 R</t>
  </si>
  <si>
    <t>Předání a převzetí díla</t>
  </si>
  <si>
    <t>Náklady zhotovitele, které vzniknou v souvislosti s povinnostmi zhotovitele při předání a převzetí díla.</t>
  </si>
  <si>
    <t>END</t>
  </si>
  <si>
    <t>Popis stavby:  Svitávka - rekonstrukce místních komunikací</t>
  </si>
  <si>
    <t>Most na MK - silnice III/37420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</si>
</sst>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0" t="s">
        <v>38</v>
      </c>
    </row>
    <row r="2" spans="1:7" ht="57.75" customHeight="1" x14ac:dyDescent="0.25">
      <c r="A2" s="181" t="s">
        <v>39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J62"/>
  <sheetViews>
    <sheetView showGridLines="0" tabSelected="1" topLeftCell="B1" zoomScaleNormal="100" zoomScaleSheetLayoutView="75" workbookViewId="0">
      <selection activeCell="E4" sqref="E4:J4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1" customWidth="1"/>
    <col min="4" max="4" width="13" style="51" customWidth="1"/>
    <col min="5" max="5" width="9.6328125" style="51" customWidth="1"/>
    <col min="6" max="6" width="11.6328125" customWidth="1"/>
    <col min="7" max="9" width="13" customWidth="1"/>
    <col min="10" max="10" width="5.54296875" customWidth="1"/>
    <col min="11" max="11" width="4.36328125" customWidth="1"/>
  </cols>
  <sheetData>
    <row r="1" spans="1:10" ht="22.75" customHeight="1" x14ac:dyDescent="0.25">
      <c r="A1" s="46" t="s">
        <v>36</v>
      </c>
      <c r="B1" s="182" t="s">
        <v>4</v>
      </c>
      <c r="C1" s="183"/>
      <c r="D1" s="183"/>
      <c r="E1" s="183"/>
      <c r="F1" s="183"/>
      <c r="G1" s="183"/>
      <c r="H1" s="183"/>
      <c r="I1" s="183"/>
      <c r="J1" s="184"/>
    </row>
    <row r="2" spans="1:10" ht="22.75" customHeight="1" x14ac:dyDescent="0.25">
      <c r="A2" s="1"/>
      <c r="B2" s="76" t="s">
        <v>22</v>
      </c>
      <c r="C2" s="77"/>
      <c r="D2" s="78"/>
      <c r="E2" s="191" t="s">
        <v>227</v>
      </c>
      <c r="F2" s="192"/>
      <c r="G2" s="192"/>
      <c r="H2" s="192"/>
      <c r="I2" s="192"/>
      <c r="J2" s="193"/>
    </row>
    <row r="3" spans="1:10" ht="22.75" customHeight="1" x14ac:dyDescent="0.25">
      <c r="A3" s="1"/>
      <c r="B3" s="79" t="s">
        <v>45</v>
      </c>
      <c r="C3" s="77"/>
      <c r="D3" s="80" t="s">
        <v>43</v>
      </c>
      <c r="E3" s="194" t="s">
        <v>44</v>
      </c>
      <c r="F3" s="195"/>
      <c r="G3" s="195"/>
      <c r="H3" s="195"/>
      <c r="I3" s="195"/>
      <c r="J3" s="196"/>
    </row>
    <row r="4" spans="1:10" ht="19.25" customHeight="1" x14ac:dyDescent="0.25">
      <c r="A4" s="75">
        <v>629</v>
      </c>
      <c r="B4" s="81" t="s">
        <v>46</v>
      </c>
      <c r="C4" s="82"/>
      <c r="D4" s="83" t="s">
        <v>41</v>
      </c>
      <c r="E4" s="204" t="s">
        <v>42</v>
      </c>
      <c r="F4" s="205"/>
      <c r="G4" s="205"/>
      <c r="H4" s="205"/>
      <c r="I4" s="205"/>
      <c r="J4" s="206"/>
    </row>
    <row r="5" spans="1:10" ht="24" customHeight="1" x14ac:dyDescent="0.25">
      <c r="A5" s="1"/>
      <c r="B5" s="30" t="s">
        <v>21</v>
      </c>
      <c r="D5" s="209"/>
      <c r="E5" s="210"/>
      <c r="F5" s="210"/>
      <c r="G5" s="210"/>
      <c r="H5" s="17" t="s">
        <v>40</v>
      </c>
      <c r="I5" s="21"/>
      <c r="J5" s="7"/>
    </row>
    <row r="6" spans="1:10" ht="15.75" customHeight="1" x14ac:dyDescent="0.25">
      <c r="A6" s="1"/>
      <c r="B6" s="27"/>
      <c r="C6" s="54"/>
      <c r="D6" s="211"/>
      <c r="E6" s="212"/>
      <c r="F6" s="212"/>
      <c r="G6" s="212"/>
      <c r="H6" s="17" t="s">
        <v>34</v>
      </c>
      <c r="I6" s="21"/>
      <c r="J6" s="7"/>
    </row>
    <row r="7" spans="1:10" ht="15.75" customHeight="1" x14ac:dyDescent="0.25">
      <c r="A7" s="1"/>
      <c r="B7" s="28"/>
      <c r="C7" s="55"/>
      <c r="D7" s="52"/>
      <c r="E7" s="213"/>
      <c r="F7" s="214"/>
      <c r="G7" s="214"/>
      <c r="H7" s="23"/>
      <c r="I7" s="22"/>
      <c r="J7" s="33"/>
    </row>
    <row r="8" spans="1:10" ht="24" hidden="1" customHeight="1" x14ac:dyDescent="0.25">
      <c r="A8" s="1"/>
      <c r="B8" s="30" t="s">
        <v>19</v>
      </c>
      <c r="D8" s="50"/>
      <c r="H8" s="17" t="s">
        <v>40</v>
      </c>
      <c r="I8" s="21"/>
      <c r="J8" s="7"/>
    </row>
    <row r="9" spans="1:10" ht="15.75" hidden="1" customHeight="1" x14ac:dyDescent="0.25">
      <c r="A9" s="1"/>
      <c r="B9" s="1"/>
      <c r="D9" s="50"/>
      <c r="H9" s="17" t="s">
        <v>34</v>
      </c>
      <c r="I9" s="21"/>
      <c r="J9" s="7"/>
    </row>
    <row r="10" spans="1:10" ht="15.75" hidden="1" customHeight="1" x14ac:dyDescent="0.25">
      <c r="A10" s="1"/>
      <c r="B10" s="34"/>
      <c r="C10" s="55"/>
      <c r="D10" s="52"/>
      <c r="E10" s="56"/>
      <c r="F10" s="23"/>
      <c r="G10" s="13"/>
      <c r="H10" s="13"/>
      <c r="I10" s="35"/>
      <c r="J10" s="33"/>
    </row>
    <row r="11" spans="1:10" ht="24" customHeight="1" x14ac:dyDescent="0.25">
      <c r="A11" s="1"/>
      <c r="B11" s="30" t="s">
        <v>18</v>
      </c>
      <c r="D11" s="198"/>
      <c r="E11" s="198"/>
      <c r="F11" s="198"/>
      <c r="G11" s="198"/>
      <c r="H11" s="17" t="s">
        <v>40</v>
      </c>
      <c r="I11" s="21"/>
      <c r="J11" s="7"/>
    </row>
    <row r="12" spans="1:10" ht="15.75" customHeight="1" x14ac:dyDescent="0.25">
      <c r="A12" s="1"/>
      <c r="B12" s="27"/>
      <c r="C12" s="54"/>
      <c r="D12" s="203"/>
      <c r="E12" s="203"/>
      <c r="F12" s="203"/>
      <c r="G12" s="203"/>
      <c r="H12" s="17" t="s">
        <v>34</v>
      </c>
      <c r="I12" s="21"/>
      <c r="J12" s="7"/>
    </row>
    <row r="13" spans="1:10" ht="15.75" customHeight="1" x14ac:dyDescent="0.25">
      <c r="A13" s="1"/>
      <c r="B13" s="28"/>
      <c r="C13" s="55"/>
      <c r="D13" s="52"/>
      <c r="E13" s="207"/>
      <c r="F13" s="208"/>
      <c r="G13" s="208"/>
      <c r="H13" s="18"/>
      <c r="I13" s="22"/>
      <c r="J13" s="33"/>
    </row>
    <row r="14" spans="1:10" ht="19.25" customHeight="1" x14ac:dyDescent="0.25">
      <c r="A14" s="1"/>
      <c r="B14" s="42" t="s">
        <v>20</v>
      </c>
      <c r="C14" s="57"/>
      <c r="D14" s="58"/>
      <c r="E14" s="59"/>
      <c r="F14" s="43"/>
      <c r="G14" s="43"/>
      <c r="H14" s="44"/>
      <c r="I14" s="43"/>
      <c r="J14" s="45"/>
    </row>
    <row r="15" spans="1:10" ht="18.649999999999999" customHeight="1" x14ac:dyDescent="0.25">
      <c r="A15" s="1"/>
      <c r="B15" s="34" t="s">
        <v>32</v>
      </c>
      <c r="C15" s="60"/>
      <c r="D15" s="53"/>
      <c r="E15" s="197"/>
      <c r="F15" s="197"/>
      <c r="G15" s="199"/>
      <c r="H15" s="199"/>
      <c r="I15" s="199" t="s">
        <v>29</v>
      </c>
      <c r="J15" s="200"/>
    </row>
    <row r="16" spans="1:10" ht="23.25" customHeight="1" x14ac:dyDescent="0.25">
      <c r="A16" s="136" t="s">
        <v>24</v>
      </c>
      <c r="B16" s="37" t="s">
        <v>24</v>
      </c>
      <c r="C16" s="61"/>
      <c r="D16" s="62"/>
      <c r="E16" s="188"/>
      <c r="F16" s="189"/>
      <c r="G16" s="188"/>
      <c r="H16" s="189"/>
      <c r="I16" s="188">
        <f>'1 3 Pol'!G8+'1 3 Pol'!G11+'1 3 Pol'!G14+'1 3 Pol'!G28+'1 3 Pol'!G32+'1 3 Pol'!G35+'1 3 Pol'!G39+'1 3 Pol'!G47+'1 3 Pol'!G49</f>
        <v>0</v>
      </c>
      <c r="J16" s="190"/>
    </row>
    <row r="17" spans="1:10" ht="23.25" customHeight="1" x14ac:dyDescent="0.25">
      <c r="A17" s="136" t="s">
        <v>25</v>
      </c>
      <c r="B17" s="37" t="s">
        <v>25</v>
      </c>
      <c r="C17" s="61"/>
      <c r="D17" s="62"/>
      <c r="E17" s="188"/>
      <c r="F17" s="189"/>
      <c r="G17" s="188"/>
      <c r="H17" s="189"/>
      <c r="I17" s="188"/>
      <c r="J17" s="190"/>
    </row>
    <row r="18" spans="1:10" ht="23.25" customHeight="1" x14ac:dyDescent="0.25">
      <c r="A18" s="136" t="s">
        <v>26</v>
      </c>
      <c r="B18" s="37" t="s">
        <v>26</v>
      </c>
      <c r="C18" s="61"/>
      <c r="D18" s="62"/>
      <c r="E18" s="188"/>
      <c r="F18" s="189"/>
      <c r="G18" s="188"/>
      <c r="H18" s="189"/>
      <c r="I18" s="188">
        <v>0</v>
      </c>
      <c r="J18" s="190"/>
    </row>
    <row r="19" spans="1:10" ht="23.25" customHeight="1" x14ac:dyDescent="0.25">
      <c r="A19" s="136" t="s">
        <v>77</v>
      </c>
      <c r="B19" s="37" t="s">
        <v>27</v>
      </c>
      <c r="C19" s="61"/>
      <c r="D19" s="62"/>
      <c r="E19" s="188"/>
      <c r="F19" s="189"/>
      <c r="G19" s="188"/>
      <c r="H19" s="189"/>
      <c r="I19" s="188">
        <f>'1 3 Pol'!G57</f>
        <v>0</v>
      </c>
      <c r="J19" s="190"/>
    </row>
    <row r="20" spans="1:10" ht="23.25" customHeight="1" x14ac:dyDescent="0.25">
      <c r="A20" s="136" t="s">
        <v>78</v>
      </c>
      <c r="B20" s="37" t="s">
        <v>28</v>
      </c>
      <c r="C20" s="61"/>
      <c r="D20" s="62"/>
      <c r="E20" s="188"/>
      <c r="F20" s="189"/>
      <c r="G20" s="188"/>
      <c r="H20" s="189"/>
      <c r="I20" s="188">
        <f>'1 3 Pol'!G70</f>
        <v>0</v>
      </c>
      <c r="J20" s="190"/>
    </row>
    <row r="21" spans="1:10" ht="23.25" customHeight="1" x14ac:dyDescent="0.3">
      <c r="A21" s="1"/>
      <c r="B21" s="47" t="s">
        <v>29</v>
      </c>
      <c r="C21" s="63"/>
      <c r="D21" s="64"/>
      <c r="E21" s="201"/>
      <c r="F21" s="202"/>
      <c r="G21" s="201"/>
      <c r="H21" s="202"/>
      <c r="I21" s="201">
        <f>I16+I17+I18+I19+I20</f>
        <v>0</v>
      </c>
      <c r="J21" s="216"/>
    </row>
    <row r="22" spans="1:10" ht="21" customHeight="1" x14ac:dyDescent="0.25">
      <c r="A22" s="1"/>
      <c r="B22" s="41" t="s">
        <v>33</v>
      </c>
      <c r="C22" s="61"/>
      <c r="D22" s="62"/>
      <c r="E22" s="65"/>
      <c r="F22" s="38"/>
      <c r="G22" s="32"/>
      <c r="H22" s="32"/>
      <c r="I22" s="32"/>
      <c r="J22" s="39"/>
    </row>
    <row r="23" spans="1:10" ht="23.25" customHeight="1" x14ac:dyDescent="0.25">
      <c r="A23" s="1"/>
      <c r="B23" s="37" t="s">
        <v>13</v>
      </c>
      <c r="C23" s="61"/>
      <c r="D23" s="62"/>
      <c r="E23" s="66">
        <v>21</v>
      </c>
      <c r="F23" s="38" t="s">
        <v>0</v>
      </c>
      <c r="G23" s="218">
        <f>I21</f>
        <v>0</v>
      </c>
      <c r="H23" s="219"/>
      <c r="I23" s="219"/>
      <c r="J23" s="39" t="str">
        <f t="shared" ref="J23:J26" si="0">Mena</f>
        <v>CZK</v>
      </c>
    </row>
    <row r="24" spans="1:10" ht="23.25" customHeight="1" x14ac:dyDescent="0.25">
      <c r="A24" s="1"/>
      <c r="B24" s="31" t="s">
        <v>14</v>
      </c>
      <c r="C24" s="67"/>
      <c r="D24" s="53"/>
      <c r="E24" s="68">
        <f>SazbaDPH2</f>
        <v>21</v>
      </c>
      <c r="F24" s="29" t="s">
        <v>0</v>
      </c>
      <c r="G24" s="185">
        <f>ZakladDPHZakl*E24%</f>
        <v>0</v>
      </c>
      <c r="H24" s="186"/>
      <c r="I24" s="186"/>
      <c r="J24" s="36" t="str">
        <f t="shared" si="0"/>
        <v>CZK</v>
      </c>
    </row>
    <row r="25" spans="1:10" ht="23.25" customHeight="1" thickBot="1" x14ac:dyDescent="0.3">
      <c r="A25" s="1"/>
      <c r="B25" s="30" t="s">
        <v>5</v>
      </c>
      <c r="C25" s="69"/>
      <c r="D25" s="70"/>
      <c r="E25" s="69"/>
      <c r="F25" s="15"/>
      <c r="G25" s="187">
        <v>0</v>
      </c>
      <c r="H25" s="187"/>
      <c r="I25" s="187"/>
      <c r="J25" s="40" t="str">
        <f t="shared" si="0"/>
        <v>CZK</v>
      </c>
    </row>
    <row r="26" spans="1:10" ht="27.75" hidden="1" customHeight="1" thickBot="1" x14ac:dyDescent="0.3">
      <c r="A26" s="1"/>
      <c r="B26" s="110" t="s">
        <v>23</v>
      </c>
      <c r="C26" s="111"/>
      <c r="D26" s="111"/>
      <c r="E26" s="112"/>
      <c r="F26" s="113"/>
      <c r="G26" s="217">
        <v>2010801.27</v>
      </c>
      <c r="H26" s="220"/>
      <c r="I26" s="220"/>
      <c r="J26" s="114" t="str">
        <f t="shared" si="0"/>
        <v>CZK</v>
      </c>
    </row>
    <row r="27" spans="1:10" ht="27.75" customHeight="1" thickBot="1" x14ac:dyDescent="0.3">
      <c r="A27" s="1"/>
      <c r="B27" s="110" t="s">
        <v>35</v>
      </c>
      <c r="C27" s="115"/>
      <c r="D27" s="115"/>
      <c r="E27" s="115"/>
      <c r="F27" s="116"/>
      <c r="G27" s="217">
        <f>DPHZakl+ZakladDPHZakl</f>
        <v>0</v>
      </c>
      <c r="H27" s="217"/>
      <c r="I27" s="217"/>
      <c r="J27" s="117" t="s">
        <v>51</v>
      </c>
    </row>
    <row r="28" spans="1:10" ht="12.75" customHeight="1" x14ac:dyDescent="0.25">
      <c r="A28" s="1"/>
      <c r="B28" s="1"/>
      <c r="J28" s="8"/>
    </row>
    <row r="29" spans="1:10" ht="30" customHeight="1" x14ac:dyDescent="0.25">
      <c r="A29" s="1"/>
      <c r="B29" s="1"/>
      <c r="J29" s="8"/>
    </row>
    <row r="30" spans="1:10" ht="18.75" customHeight="1" x14ac:dyDescent="0.25">
      <c r="A30" s="1"/>
      <c r="B30" s="16"/>
      <c r="C30" s="71" t="s">
        <v>12</v>
      </c>
      <c r="D30" s="72"/>
      <c r="E30" s="72"/>
      <c r="F30" s="14" t="s">
        <v>11</v>
      </c>
      <c r="G30" s="25"/>
      <c r="H30" s="26"/>
      <c r="I30" s="25"/>
      <c r="J30" s="8"/>
    </row>
    <row r="31" spans="1:10" ht="47.25" customHeight="1" x14ac:dyDescent="0.25">
      <c r="A31" s="1"/>
      <c r="B31" s="1"/>
      <c r="J31" s="8"/>
    </row>
    <row r="32" spans="1:10" s="20" customFormat="1" ht="18.75" customHeight="1" x14ac:dyDescent="0.3">
      <c r="A32" s="19"/>
      <c r="B32" s="19"/>
      <c r="C32" s="73"/>
      <c r="D32" s="221"/>
      <c r="E32" s="222"/>
      <c r="G32" s="223"/>
      <c r="H32" s="224"/>
      <c r="I32" s="224"/>
      <c r="J32" s="24"/>
    </row>
    <row r="33" spans="1:10" ht="12.75" customHeight="1" x14ac:dyDescent="0.25">
      <c r="A33" s="1"/>
      <c r="B33" s="1"/>
      <c r="D33" s="215" t="s">
        <v>2</v>
      </c>
      <c r="E33" s="215"/>
      <c r="H33" s="9" t="s">
        <v>3</v>
      </c>
      <c r="J33" s="8"/>
    </row>
    <row r="34" spans="1:10" ht="13.5" customHeight="1" thickBot="1" x14ac:dyDescent="0.3">
      <c r="A34" s="10"/>
      <c r="B34" s="10"/>
      <c r="C34" s="74"/>
      <c r="D34" s="74"/>
      <c r="E34" s="74"/>
      <c r="F34" s="11"/>
      <c r="G34" s="11"/>
      <c r="H34" s="11"/>
      <c r="I34" s="11"/>
      <c r="J34" s="12"/>
    </row>
    <row r="35" spans="1:10" ht="27" hidden="1" customHeight="1" x14ac:dyDescent="0.25">
      <c r="B35" s="87" t="s">
        <v>15</v>
      </c>
      <c r="C35" s="88"/>
      <c r="D35" s="88"/>
      <c r="E35" s="88"/>
      <c r="F35" s="89"/>
      <c r="G35" s="89"/>
      <c r="H35" s="89"/>
      <c r="I35" s="89"/>
      <c r="J35" s="90"/>
    </row>
    <row r="36" spans="1:10" ht="25.5" hidden="1" customHeight="1" x14ac:dyDescent="0.25">
      <c r="A36" s="86" t="s">
        <v>37</v>
      </c>
      <c r="B36" s="91" t="s">
        <v>16</v>
      </c>
      <c r="C36" s="92" t="s">
        <v>6</v>
      </c>
      <c r="D36" s="92"/>
      <c r="E36" s="92"/>
      <c r="F36" s="93" t="e">
        <f>#REF!</f>
        <v>#REF!</v>
      </c>
      <c r="G36" s="93" t="str">
        <f>B23</f>
        <v>Základ pro základní DPH</v>
      </c>
      <c r="H36" s="94" t="s">
        <v>17</v>
      </c>
      <c r="I36" s="94" t="s">
        <v>1</v>
      </c>
      <c r="J36" s="95" t="s">
        <v>0</v>
      </c>
    </row>
    <row r="37" spans="1:10" ht="25.5" hidden="1" customHeight="1" x14ac:dyDescent="0.25">
      <c r="A37" s="86">
        <v>1</v>
      </c>
      <c r="B37" s="96" t="s">
        <v>49</v>
      </c>
      <c r="C37" s="225"/>
      <c r="D37" s="225"/>
      <c r="E37" s="225"/>
      <c r="F37" s="97">
        <v>0</v>
      </c>
      <c r="G37" s="98">
        <v>2010801.27</v>
      </c>
      <c r="H37" s="99">
        <v>422268.27</v>
      </c>
      <c r="I37" s="99">
        <v>2433069.54</v>
      </c>
      <c r="J37" s="100">
        <f>IF(CenaCelkemVypocet=0,"",I37/CenaCelkemVypocet*100)</f>
        <v>100</v>
      </c>
    </row>
    <row r="38" spans="1:10" ht="25.5" hidden="1" customHeight="1" x14ac:dyDescent="0.25">
      <c r="A38" s="86">
        <v>2</v>
      </c>
      <c r="B38" s="101" t="s">
        <v>43</v>
      </c>
      <c r="C38" s="226" t="s">
        <v>44</v>
      </c>
      <c r="D38" s="226"/>
      <c r="E38" s="226"/>
      <c r="F38" s="102">
        <v>0</v>
      </c>
      <c r="G38" s="103">
        <v>2010801.27</v>
      </c>
      <c r="H38" s="103">
        <v>422268.27</v>
      </c>
      <c r="I38" s="103">
        <v>2433069.54</v>
      </c>
      <c r="J38" s="104">
        <f>IF(CenaCelkemVypocet=0,"",I38/CenaCelkemVypocet*100)</f>
        <v>100</v>
      </c>
    </row>
    <row r="39" spans="1:10" ht="25.5" hidden="1" customHeight="1" x14ac:dyDescent="0.25">
      <c r="A39" s="86">
        <v>3</v>
      </c>
      <c r="B39" s="105" t="s">
        <v>41</v>
      </c>
      <c r="C39" s="225" t="s">
        <v>42</v>
      </c>
      <c r="D39" s="225"/>
      <c r="E39" s="225"/>
      <c r="F39" s="106">
        <v>0</v>
      </c>
      <c r="G39" s="99">
        <v>2010801.27</v>
      </c>
      <c r="H39" s="99">
        <v>422268.27</v>
      </c>
      <c r="I39" s="99">
        <v>2433069.54</v>
      </c>
      <c r="J39" s="100">
        <f>IF(CenaCelkemVypocet=0,"",I39/CenaCelkemVypocet*100)</f>
        <v>100</v>
      </c>
    </row>
    <row r="40" spans="1:10" ht="25.5" hidden="1" customHeight="1" x14ac:dyDescent="0.25">
      <c r="A40" s="86"/>
      <c r="B40" s="227" t="s">
        <v>50</v>
      </c>
      <c r="C40" s="228"/>
      <c r="D40" s="228"/>
      <c r="E40" s="229"/>
      <c r="F40" s="107">
        <f>SUMIF(A37:A39,"=1",F37:F39)</f>
        <v>0</v>
      </c>
      <c r="G40" s="108">
        <f>SUMIF(A37:A39,"=1",G37:G39)</f>
        <v>2010801.27</v>
      </c>
      <c r="H40" s="108">
        <f>SUMIF(A37:A39,"=1",H37:H39)</f>
        <v>422268.27</v>
      </c>
      <c r="I40" s="108">
        <f>SUMIF(A37:A39,"=1",I37:I39)</f>
        <v>2433069.54</v>
      </c>
      <c r="J40" s="109">
        <f>SUMIF(A37:A39,"=1",J37:J39)</f>
        <v>100</v>
      </c>
    </row>
    <row r="42" spans="1:10" x14ac:dyDescent="0.25">
      <c r="A42" t="s">
        <v>52</v>
      </c>
      <c r="B42" t="s">
        <v>226</v>
      </c>
    </row>
    <row r="43" spans="1:10" x14ac:dyDescent="0.25">
      <c r="A43" t="s">
        <v>53</v>
      </c>
      <c r="B43" t="s">
        <v>54</v>
      </c>
    </row>
    <row r="44" spans="1:10" x14ac:dyDescent="0.25">
      <c r="A44" t="s">
        <v>55</v>
      </c>
      <c r="B44" t="s">
        <v>56</v>
      </c>
    </row>
    <row r="47" spans="1:10" ht="15.5" x14ac:dyDescent="0.35">
      <c r="B47" s="118" t="s">
        <v>57</v>
      </c>
    </row>
    <row r="49" spans="1:10" ht="25.5" customHeight="1" x14ac:dyDescent="0.25">
      <c r="A49" s="120"/>
      <c r="B49" s="123" t="s">
        <v>16</v>
      </c>
      <c r="C49" s="123" t="s">
        <v>6</v>
      </c>
      <c r="D49" s="124"/>
      <c r="E49" s="124"/>
      <c r="F49" s="125" t="s">
        <v>58</v>
      </c>
      <c r="G49" s="125"/>
      <c r="H49" s="125"/>
      <c r="I49" s="125" t="s">
        <v>29</v>
      </c>
      <c r="J49" s="125" t="s">
        <v>0</v>
      </c>
    </row>
    <row r="50" spans="1:10" ht="36.75" customHeight="1" x14ac:dyDescent="0.25">
      <c r="A50" s="121"/>
      <c r="B50" s="126" t="s">
        <v>43</v>
      </c>
      <c r="C50" s="230" t="s">
        <v>59</v>
      </c>
      <c r="D50" s="231"/>
      <c r="E50" s="231"/>
      <c r="F50" s="134" t="s">
        <v>24</v>
      </c>
      <c r="G50" s="127"/>
      <c r="H50" s="127"/>
      <c r="I50" s="127"/>
      <c r="J50" s="132" t="str">
        <f>IF(I61=0,"",I50/I61*100)</f>
        <v/>
      </c>
    </row>
    <row r="51" spans="1:10" ht="36.75" customHeight="1" x14ac:dyDescent="0.25">
      <c r="A51" s="121"/>
      <c r="B51" s="126" t="s">
        <v>60</v>
      </c>
      <c r="C51" s="230" t="s">
        <v>61</v>
      </c>
      <c r="D51" s="231"/>
      <c r="E51" s="231"/>
      <c r="F51" s="134" t="s">
        <v>24</v>
      </c>
      <c r="G51" s="127"/>
      <c r="H51" s="127"/>
      <c r="I51" s="127"/>
      <c r="J51" s="132" t="str">
        <f>IF(I61=0,"",I51/I61*100)</f>
        <v/>
      </c>
    </row>
    <row r="52" spans="1:10" ht="36.75" customHeight="1" x14ac:dyDescent="0.25">
      <c r="A52" s="121"/>
      <c r="B52" s="126" t="s">
        <v>62</v>
      </c>
      <c r="C52" s="230" t="s">
        <v>63</v>
      </c>
      <c r="D52" s="231"/>
      <c r="E52" s="231"/>
      <c r="F52" s="134" t="s">
        <v>24</v>
      </c>
      <c r="G52" s="127"/>
      <c r="H52" s="127"/>
      <c r="I52" s="127"/>
      <c r="J52" s="132" t="str">
        <f>IF(I61=0,"",I52/I61*100)</f>
        <v/>
      </c>
    </row>
    <row r="53" spans="1:10" ht="36.75" customHeight="1" x14ac:dyDescent="0.25">
      <c r="A53" s="121"/>
      <c r="B53" s="126" t="s">
        <v>64</v>
      </c>
      <c r="C53" s="230" t="s">
        <v>65</v>
      </c>
      <c r="D53" s="231"/>
      <c r="E53" s="231"/>
      <c r="F53" s="134" t="s">
        <v>24</v>
      </c>
      <c r="G53" s="127"/>
      <c r="H53" s="127"/>
      <c r="I53" s="127"/>
      <c r="J53" s="132" t="str">
        <f>IF(I61=0,"",I53/I61*100)</f>
        <v/>
      </c>
    </row>
    <row r="54" spans="1:10" ht="36.75" customHeight="1" x14ac:dyDescent="0.25">
      <c r="A54" s="121"/>
      <c r="B54" s="126" t="s">
        <v>66</v>
      </c>
      <c r="C54" s="230" t="s">
        <v>67</v>
      </c>
      <c r="D54" s="231"/>
      <c r="E54" s="231"/>
      <c r="F54" s="134" t="s">
        <v>24</v>
      </c>
      <c r="G54" s="127"/>
      <c r="H54" s="127"/>
      <c r="I54" s="127"/>
      <c r="J54" s="132" t="str">
        <f>IF(I61=0,"",I54/I61*100)</f>
        <v/>
      </c>
    </row>
    <row r="55" spans="1:10" ht="36.75" customHeight="1" x14ac:dyDescent="0.25">
      <c r="A55" s="121"/>
      <c r="B55" s="126" t="s">
        <v>68</v>
      </c>
      <c r="C55" s="230" t="s">
        <v>69</v>
      </c>
      <c r="D55" s="231"/>
      <c r="E55" s="231"/>
      <c r="F55" s="134" t="s">
        <v>24</v>
      </c>
      <c r="G55" s="127"/>
      <c r="H55" s="127"/>
      <c r="I55" s="127"/>
      <c r="J55" s="132" t="str">
        <f>IF(I61=0,"",I55/I61*100)</f>
        <v/>
      </c>
    </row>
    <row r="56" spans="1:10" ht="36.75" customHeight="1" x14ac:dyDescent="0.25">
      <c r="A56" s="121"/>
      <c r="B56" s="126" t="s">
        <v>70</v>
      </c>
      <c r="C56" s="230" t="s">
        <v>71</v>
      </c>
      <c r="D56" s="231"/>
      <c r="E56" s="231"/>
      <c r="F56" s="134" t="s">
        <v>24</v>
      </c>
      <c r="G56" s="127"/>
      <c r="H56" s="127"/>
      <c r="I56" s="127"/>
      <c r="J56" s="132" t="str">
        <f>IF(I61=0,"",I56/I61*100)</f>
        <v/>
      </c>
    </row>
    <row r="57" spans="1:10" ht="36.75" customHeight="1" x14ac:dyDescent="0.25">
      <c r="A57" s="121"/>
      <c r="B57" s="126" t="s">
        <v>72</v>
      </c>
      <c r="C57" s="230" t="s">
        <v>73</v>
      </c>
      <c r="D57" s="231"/>
      <c r="E57" s="231"/>
      <c r="F57" s="134" t="s">
        <v>25</v>
      </c>
      <c r="G57" s="127"/>
      <c r="H57" s="127"/>
      <c r="I57" s="127"/>
      <c r="J57" s="132" t="str">
        <f>IF(I61=0,"",I57/I61*100)</f>
        <v/>
      </c>
    </row>
    <row r="58" spans="1:10" ht="36.75" customHeight="1" x14ac:dyDescent="0.25">
      <c r="A58" s="121"/>
      <c r="B58" s="126" t="s">
        <v>74</v>
      </c>
      <c r="C58" s="230" t="s">
        <v>75</v>
      </c>
      <c r="D58" s="231"/>
      <c r="E58" s="231"/>
      <c r="F58" s="134" t="s">
        <v>76</v>
      </c>
      <c r="G58" s="127"/>
      <c r="H58" s="127"/>
      <c r="I58" s="127"/>
      <c r="J58" s="132" t="str">
        <f>IF(I61=0,"",I58/I61*100)</f>
        <v/>
      </c>
    </row>
    <row r="59" spans="1:10" ht="36.75" customHeight="1" x14ac:dyDescent="0.25">
      <c r="A59" s="121"/>
      <c r="B59" s="126" t="s">
        <v>77</v>
      </c>
      <c r="C59" s="230" t="s">
        <v>27</v>
      </c>
      <c r="D59" s="231"/>
      <c r="E59" s="231"/>
      <c r="F59" s="134" t="s">
        <v>77</v>
      </c>
      <c r="G59" s="127"/>
      <c r="H59" s="127"/>
      <c r="I59" s="127"/>
      <c r="J59" s="132" t="str">
        <f>IF(I61=0,"",I59/I61*100)</f>
        <v/>
      </c>
    </row>
    <row r="60" spans="1:10" ht="36.75" customHeight="1" x14ac:dyDescent="0.25">
      <c r="A60" s="121"/>
      <c r="B60" s="126" t="s">
        <v>78</v>
      </c>
      <c r="C60" s="230" t="s">
        <v>28</v>
      </c>
      <c r="D60" s="231"/>
      <c r="E60" s="231"/>
      <c r="F60" s="134" t="s">
        <v>78</v>
      </c>
      <c r="G60" s="127"/>
      <c r="H60" s="127"/>
      <c r="I60" s="127"/>
      <c r="J60" s="132" t="str">
        <f>IF(I61=0,"",I60/I61*100)</f>
        <v/>
      </c>
    </row>
    <row r="61" spans="1:10" ht="25.5" customHeight="1" x14ac:dyDescent="0.25">
      <c r="A61" s="122"/>
      <c r="B61" s="128" t="s">
        <v>1</v>
      </c>
      <c r="C61" s="129"/>
      <c r="D61" s="130"/>
      <c r="E61" s="130"/>
      <c r="F61" s="135"/>
      <c r="G61" s="131"/>
      <c r="H61" s="131"/>
      <c r="I61" s="131">
        <f>SUM(I50:I60)</f>
        <v>0</v>
      </c>
      <c r="J61" s="133">
        <f>SUM(J50:J60)</f>
        <v>0</v>
      </c>
    </row>
    <row r="62" spans="1:10" x14ac:dyDescent="0.25">
      <c r="F62" s="84"/>
      <c r="G62" s="84"/>
      <c r="H62" s="84"/>
      <c r="I62" s="84"/>
      <c r="J62" s="8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37:E37"/>
    <mergeCell ref="C38:E38"/>
    <mergeCell ref="C39:E39"/>
    <mergeCell ref="B40:E40"/>
    <mergeCell ref="C50:E50"/>
    <mergeCell ref="D33:E33"/>
    <mergeCell ref="E19:F19"/>
    <mergeCell ref="E20:F20"/>
    <mergeCell ref="I20:J20"/>
    <mergeCell ref="I21:J21"/>
    <mergeCell ref="G19:H19"/>
    <mergeCell ref="G20:H20"/>
    <mergeCell ref="G27:I27"/>
    <mergeCell ref="G23:I23"/>
    <mergeCell ref="I19:J19"/>
    <mergeCell ref="G26:I26"/>
    <mergeCell ref="D32:E32"/>
    <mergeCell ref="G32:I32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4:I24"/>
    <mergeCell ref="G25:I25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4" max="16383" man="1"/>
    <brk id="4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08984375" defaultRowHeight="12.5" x14ac:dyDescent="0.25"/>
  <cols>
    <col min="1" max="1" width="4.36328125" style="2" customWidth="1"/>
    <col min="2" max="2" width="14.453125" style="2" customWidth="1"/>
    <col min="3" max="3" width="38.36328125" style="6" customWidth="1"/>
    <col min="4" max="4" width="4.54296875" style="2" customWidth="1"/>
    <col min="5" max="5" width="10.54296875" style="2" customWidth="1"/>
    <col min="6" max="6" width="9.90625" style="2" customWidth="1"/>
    <col min="7" max="7" width="12.6328125" style="2" customWidth="1"/>
    <col min="8" max="16384" width="9.08984375" style="2"/>
  </cols>
  <sheetData>
    <row r="1" spans="1:7" ht="15.5" x14ac:dyDescent="0.25">
      <c r="A1" s="232" t="s">
        <v>7</v>
      </c>
      <c r="B1" s="232"/>
      <c r="C1" s="233"/>
      <c r="D1" s="232"/>
      <c r="E1" s="232"/>
      <c r="F1" s="232"/>
      <c r="G1" s="232"/>
    </row>
    <row r="2" spans="1:7" ht="24.9" customHeight="1" x14ac:dyDescent="0.25">
      <c r="A2" s="49" t="s">
        <v>8</v>
      </c>
      <c r="B2" s="48"/>
      <c r="C2" s="234"/>
      <c r="D2" s="234"/>
      <c r="E2" s="234"/>
      <c r="F2" s="234"/>
      <c r="G2" s="235"/>
    </row>
    <row r="3" spans="1:7" ht="24.9" customHeight="1" x14ac:dyDescent="0.25">
      <c r="A3" s="49" t="s">
        <v>9</v>
      </c>
      <c r="B3" s="48"/>
      <c r="C3" s="234"/>
      <c r="D3" s="234"/>
      <c r="E3" s="234"/>
      <c r="F3" s="234"/>
      <c r="G3" s="235"/>
    </row>
    <row r="4" spans="1:7" ht="24.9" customHeight="1" x14ac:dyDescent="0.25">
      <c r="A4" s="49" t="s">
        <v>10</v>
      </c>
      <c r="B4" s="48"/>
      <c r="C4" s="234"/>
      <c r="D4" s="234"/>
      <c r="E4" s="234"/>
      <c r="F4" s="234"/>
      <c r="G4" s="235"/>
    </row>
    <row r="5" spans="1:7" x14ac:dyDescent="0.25">
      <c r="B5" s="3"/>
      <c r="C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D26" sqref="D26"/>
    </sheetView>
  </sheetViews>
  <sheetFormatPr defaultRowHeight="12.5" x14ac:dyDescent="0.25"/>
  <cols>
    <col min="1" max="1" width="3.453125" customWidth="1"/>
    <col min="2" max="2" width="12.54296875" style="119" customWidth="1"/>
    <col min="3" max="3" width="38.36328125" style="119" customWidth="1"/>
    <col min="4" max="4" width="4.90625" customWidth="1"/>
    <col min="5" max="5" width="10.54296875" customWidth="1"/>
    <col min="6" max="6" width="9.90625" customWidth="1"/>
    <col min="7" max="7" width="12.6328125" customWidth="1"/>
    <col min="8" max="24" width="0" hidden="1" customWidth="1"/>
    <col min="29" max="29" width="0" hidden="1" customWidth="1"/>
    <col min="31" max="41" width="0" hidden="1" customWidth="1"/>
    <col min="53" max="53" width="73.6328125" customWidth="1"/>
  </cols>
  <sheetData>
    <row r="1" spans="1:60" ht="15.75" customHeight="1" x14ac:dyDescent="0.35">
      <c r="A1" s="238" t="s">
        <v>7</v>
      </c>
      <c r="B1" s="238"/>
      <c r="C1" s="238"/>
      <c r="D1" s="238"/>
      <c r="E1" s="238"/>
      <c r="F1" s="238"/>
      <c r="G1" s="238"/>
      <c r="AG1" t="s">
        <v>79</v>
      </c>
    </row>
    <row r="2" spans="1:60" ht="15" customHeight="1" x14ac:dyDescent="0.25">
      <c r="A2" s="137" t="s">
        <v>8</v>
      </c>
      <c r="B2" s="138" t="s">
        <v>47</v>
      </c>
      <c r="C2" s="239" t="s">
        <v>48</v>
      </c>
      <c r="D2" s="240"/>
      <c r="E2" s="240"/>
      <c r="F2" s="240"/>
      <c r="G2" s="241"/>
      <c r="AG2" t="s">
        <v>80</v>
      </c>
    </row>
    <row r="3" spans="1:60" ht="14.4" customHeight="1" x14ac:dyDescent="0.25">
      <c r="A3" s="137" t="s">
        <v>9</v>
      </c>
      <c r="B3" s="138" t="s">
        <v>43</v>
      </c>
      <c r="C3" s="239" t="s">
        <v>44</v>
      </c>
      <c r="D3" s="240"/>
      <c r="E3" s="240"/>
      <c r="F3" s="240"/>
      <c r="G3" s="241"/>
      <c r="AC3" s="119" t="s">
        <v>80</v>
      </c>
      <c r="AG3" t="s">
        <v>81</v>
      </c>
    </row>
    <row r="4" spans="1:60" ht="15" customHeight="1" x14ac:dyDescent="0.25">
      <c r="A4" s="139" t="s">
        <v>10</v>
      </c>
      <c r="B4" s="140" t="s">
        <v>41</v>
      </c>
      <c r="C4" s="242" t="s">
        <v>42</v>
      </c>
      <c r="D4" s="243"/>
      <c r="E4" s="243"/>
      <c r="F4" s="243"/>
      <c r="G4" s="244"/>
      <c r="AG4" t="s">
        <v>82</v>
      </c>
    </row>
    <row r="5" spans="1:60" ht="5.4" customHeight="1" x14ac:dyDescent="0.25">
      <c r="D5" s="9"/>
    </row>
    <row r="6" spans="1:60" ht="16.75" customHeight="1" x14ac:dyDescent="0.25">
      <c r="A6" s="142" t="s">
        <v>83</v>
      </c>
      <c r="B6" s="144" t="s">
        <v>84</v>
      </c>
      <c r="C6" s="144" t="s">
        <v>85</v>
      </c>
      <c r="D6" s="143" t="s">
        <v>86</v>
      </c>
      <c r="E6" s="142" t="s">
        <v>87</v>
      </c>
      <c r="F6" s="141" t="s">
        <v>88</v>
      </c>
      <c r="G6" s="142" t="s">
        <v>29</v>
      </c>
      <c r="H6" s="145" t="s">
        <v>30</v>
      </c>
      <c r="I6" s="145" t="s">
        <v>89</v>
      </c>
      <c r="J6" s="145" t="s">
        <v>31</v>
      </c>
      <c r="K6" s="145" t="s">
        <v>90</v>
      </c>
      <c r="L6" s="145" t="s">
        <v>91</v>
      </c>
      <c r="M6" s="145" t="s">
        <v>92</v>
      </c>
      <c r="N6" s="145" t="s">
        <v>93</v>
      </c>
      <c r="O6" s="145" t="s">
        <v>94</v>
      </c>
      <c r="P6" s="145" t="s">
        <v>95</v>
      </c>
      <c r="Q6" s="145" t="s">
        <v>96</v>
      </c>
      <c r="R6" s="145" t="s">
        <v>97</v>
      </c>
      <c r="S6" s="145" t="s">
        <v>98</v>
      </c>
      <c r="T6" s="145" t="s">
        <v>99</v>
      </c>
      <c r="U6" s="145" t="s">
        <v>100</v>
      </c>
      <c r="V6" s="145" t="s">
        <v>101</v>
      </c>
      <c r="W6" s="145" t="s">
        <v>102</v>
      </c>
      <c r="X6" s="145" t="s">
        <v>103</v>
      </c>
    </row>
    <row r="7" spans="1:60" hidden="1" x14ac:dyDescent="0.25">
      <c r="A7" s="2"/>
      <c r="B7" s="3"/>
      <c r="C7" s="3"/>
      <c r="D7" s="5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</row>
    <row r="8" spans="1:60" ht="13" x14ac:dyDescent="0.25">
      <c r="A8" s="157" t="s">
        <v>104</v>
      </c>
      <c r="B8" s="158" t="s">
        <v>43</v>
      </c>
      <c r="C8" s="175" t="s">
        <v>59</v>
      </c>
      <c r="D8" s="159"/>
      <c r="E8" s="160"/>
      <c r="F8" s="161"/>
      <c r="G8" s="162">
        <f>SUM(G9:G10)</f>
        <v>0</v>
      </c>
      <c r="H8" s="156"/>
      <c r="I8" s="156">
        <v>0</v>
      </c>
      <c r="J8" s="156"/>
      <c r="K8" s="156">
        <v>21955.5</v>
      </c>
      <c r="L8" s="156"/>
      <c r="M8" s="156"/>
      <c r="N8" s="155"/>
      <c r="O8" s="155"/>
      <c r="P8" s="155"/>
      <c r="Q8" s="155"/>
      <c r="R8" s="156"/>
      <c r="S8" s="156"/>
      <c r="T8" s="156"/>
      <c r="U8" s="156"/>
      <c r="V8" s="156"/>
      <c r="W8" s="156"/>
      <c r="X8" s="156"/>
      <c r="AG8" t="s">
        <v>105</v>
      </c>
    </row>
    <row r="9" spans="1:60" x14ac:dyDescent="0.25">
      <c r="A9" s="163">
        <v>1</v>
      </c>
      <c r="B9" s="164" t="s">
        <v>106</v>
      </c>
      <c r="C9" s="176" t="s">
        <v>107</v>
      </c>
      <c r="D9" s="165" t="s">
        <v>108</v>
      </c>
      <c r="E9" s="166">
        <v>63</v>
      </c>
      <c r="F9" s="167"/>
      <c r="G9" s="168">
        <f>F9*E9</f>
        <v>0</v>
      </c>
      <c r="H9" s="152">
        <v>0</v>
      </c>
      <c r="I9" s="152">
        <v>0</v>
      </c>
      <c r="J9" s="152">
        <v>348.5</v>
      </c>
      <c r="K9" s="152">
        <v>21955.5</v>
      </c>
      <c r="L9" s="152">
        <v>21</v>
      </c>
      <c r="M9" s="152">
        <v>26566.154999999999</v>
      </c>
      <c r="N9" s="151">
        <v>0</v>
      </c>
      <c r="O9" s="151">
        <v>0</v>
      </c>
      <c r="P9" s="151">
        <v>0.33</v>
      </c>
      <c r="Q9" s="151">
        <v>20.790000000000003</v>
      </c>
      <c r="R9" s="152"/>
      <c r="S9" s="152" t="s">
        <v>109</v>
      </c>
      <c r="T9" s="152" t="s">
        <v>109</v>
      </c>
      <c r="U9" s="152">
        <v>0.625</v>
      </c>
      <c r="V9" s="152">
        <v>39.375</v>
      </c>
      <c r="W9" s="152"/>
      <c r="X9" s="152" t="s">
        <v>110</v>
      </c>
      <c r="Y9" s="146"/>
      <c r="Z9" s="146"/>
      <c r="AA9" s="146"/>
      <c r="AB9" s="146"/>
      <c r="AC9" s="146"/>
      <c r="AD9" s="146"/>
      <c r="AE9" s="146"/>
      <c r="AF9" s="146"/>
      <c r="AG9" s="146" t="s">
        <v>111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x14ac:dyDescent="0.25">
      <c r="A10" s="149"/>
      <c r="B10" s="150"/>
      <c r="C10" s="177" t="s">
        <v>112</v>
      </c>
      <c r="D10" s="153"/>
      <c r="E10" s="154">
        <v>63</v>
      </c>
      <c r="F10" s="152"/>
      <c r="G10" s="152"/>
      <c r="H10" s="152"/>
      <c r="I10" s="152"/>
      <c r="J10" s="152"/>
      <c r="K10" s="152"/>
      <c r="L10" s="152"/>
      <c r="M10" s="152"/>
      <c r="N10" s="151"/>
      <c r="O10" s="151"/>
      <c r="P10" s="151"/>
      <c r="Q10" s="151"/>
      <c r="R10" s="152"/>
      <c r="S10" s="152"/>
      <c r="T10" s="152"/>
      <c r="U10" s="152"/>
      <c r="V10" s="152"/>
      <c r="W10" s="152"/>
      <c r="X10" s="152"/>
      <c r="Y10" s="146"/>
      <c r="Z10" s="146"/>
      <c r="AA10" s="146"/>
      <c r="AB10" s="146"/>
      <c r="AC10" s="146"/>
      <c r="AD10" s="146"/>
      <c r="AE10" s="146"/>
      <c r="AF10" s="146"/>
      <c r="AG10" s="146" t="s">
        <v>113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13" x14ac:dyDescent="0.25">
      <c r="A11" s="157" t="s">
        <v>104</v>
      </c>
      <c r="B11" s="158" t="s">
        <v>60</v>
      </c>
      <c r="C11" s="175" t="s">
        <v>61</v>
      </c>
      <c r="D11" s="159"/>
      <c r="E11" s="160"/>
      <c r="F11" s="161"/>
      <c r="G11" s="162">
        <f>SUM(G12:G13)</f>
        <v>0</v>
      </c>
      <c r="H11" s="156"/>
      <c r="I11" s="156">
        <v>0</v>
      </c>
      <c r="J11" s="156"/>
      <c r="K11" s="156">
        <v>21000</v>
      </c>
      <c r="L11" s="156"/>
      <c r="M11" s="156"/>
      <c r="N11" s="155"/>
      <c r="O11" s="155"/>
      <c r="P11" s="155"/>
      <c r="Q11" s="155"/>
      <c r="R11" s="156"/>
      <c r="S11" s="156"/>
      <c r="T11" s="156"/>
      <c r="U11" s="156"/>
      <c r="V11" s="156"/>
      <c r="W11" s="156"/>
      <c r="X11" s="156"/>
      <c r="AG11" t="s">
        <v>105</v>
      </c>
    </row>
    <row r="12" spans="1:60" x14ac:dyDescent="0.25">
      <c r="A12" s="169">
        <v>2</v>
      </c>
      <c r="B12" s="170" t="s">
        <v>114</v>
      </c>
      <c r="C12" s="178" t="s">
        <v>115</v>
      </c>
      <c r="D12" s="171" t="s">
        <v>116</v>
      </c>
      <c r="E12" s="172">
        <v>1</v>
      </c>
      <c r="F12" s="173"/>
      <c r="G12" s="168">
        <f>F12*E12</f>
        <v>0</v>
      </c>
      <c r="H12" s="152">
        <v>0</v>
      </c>
      <c r="I12" s="152">
        <v>0</v>
      </c>
      <c r="J12" s="152">
        <v>12000</v>
      </c>
      <c r="K12" s="152">
        <v>12000</v>
      </c>
      <c r="L12" s="152">
        <v>21</v>
      </c>
      <c r="M12" s="152">
        <v>14520</v>
      </c>
      <c r="N12" s="151">
        <v>0</v>
      </c>
      <c r="O12" s="151">
        <v>0</v>
      </c>
      <c r="P12" s="151">
        <v>0</v>
      </c>
      <c r="Q12" s="151">
        <v>0</v>
      </c>
      <c r="R12" s="152"/>
      <c r="S12" s="152" t="s">
        <v>117</v>
      </c>
      <c r="T12" s="152" t="s">
        <v>118</v>
      </c>
      <c r="U12" s="152">
        <v>0</v>
      </c>
      <c r="V12" s="152">
        <v>0</v>
      </c>
      <c r="W12" s="152"/>
      <c r="X12" s="152" t="s">
        <v>110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111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5">
      <c r="A13" s="169">
        <v>3</v>
      </c>
      <c r="B13" s="170" t="s">
        <v>119</v>
      </c>
      <c r="C13" s="178" t="s">
        <v>120</v>
      </c>
      <c r="D13" s="171" t="s">
        <v>116</v>
      </c>
      <c r="E13" s="172">
        <v>1</v>
      </c>
      <c r="F13" s="173"/>
      <c r="G13" s="168">
        <f>F13*E13</f>
        <v>0</v>
      </c>
      <c r="H13" s="152">
        <v>0</v>
      </c>
      <c r="I13" s="152">
        <v>0</v>
      </c>
      <c r="J13" s="152">
        <v>9000</v>
      </c>
      <c r="K13" s="152">
        <v>9000</v>
      </c>
      <c r="L13" s="152">
        <v>21</v>
      </c>
      <c r="M13" s="152">
        <v>10890</v>
      </c>
      <c r="N13" s="151">
        <v>0</v>
      </c>
      <c r="O13" s="151">
        <v>0</v>
      </c>
      <c r="P13" s="151">
        <v>0</v>
      </c>
      <c r="Q13" s="151">
        <v>0</v>
      </c>
      <c r="R13" s="152"/>
      <c r="S13" s="152" t="s">
        <v>109</v>
      </c>
      <c r="T13" s="152" t="s">
        <v>118</v>
      </c>
      <c r="U13" s="152">
        <v>0</v>
      </c>
      <c r="V13" s="152">
        <v>0</v>
      </c>
      <c r="W13" s="152"/>
      <c r="X13" s="152" t="s">
        <v>121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122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13" x14ac:dyDescent="0.25">
      <c r="A14" s="157" t="s">
        <v>104</v>
      </c>
      <c r="B14" s="158" t="s">
        <v>62</v>
      </c>
      <c r="C14" s="175" t="s">
        <v>63</v>
      </c>
      <c r="D14" s="159"/>
      <c r="E14" s="160"/>
      <c r="F14" s="161"/>
      <c r="G14" s="162">
        <f>SUM(G15:G27)</f>
        <v>0</v>
      </c>
      <c r="H14" s="156"/>
      <c r="I14" s="156">
        <v>734755.31</v>
      </c>
      <c r="J14" s="156"/>
      <c r="K14" s="156">
        <v>559393.61</v>
      </c>
      <c r="L14" s="156"/>
      <c r="M14" s="156"/>
      <c r="N14" s="155"/>
      <c r="O14" s="155"/>
      <c r="P14" s="155"/>
      <c r="Q14" s="155"/>
      <c r="R14" s="156"/>
      <c r="S14" s="156"/>
      <c r="T14" s="156"/>
      <c r="U14" s="156"/>
      <c r="V14" s="156"/>
      <c r="W14" s="156"/>
      <c r="X14" s="156"/>
      <c r="AG14" t="s">
        <v>105</v>
      </c>
    </row>
    <row r="15" spans="1:60" x14ac:dyDescent="0.25">
      <c r="A15" s="163">
        <v>4</v>
      </c>
      <c r="B15" s="164" t="s">
        <v>123</v>
      </c>
      <c r="C15" s="176" t="s">
        <v>124</v>
      </c>
      <c r="D15" s="165" t="s">
        <v>108</v>
      </c>
      <c r="E15" s="166">
        <v>13.52</v>
      </c>
      <c r="F15" s="167"/>
      <c r="G15" s="168">
        <f>F15*E15</f>
        <v>0</v>
      </c>
      <c r="H15" s="152">
        <v>17.989999999999998</v>
      </c>
      <c r="I15" s="152">
        <v>243.22479999999996</v>
      </c>
      <c r="J15" s="152">
        <v>641.01</v>
      </c>
      <c r="K15" s="152">
        <v>8666.4552000000003</v>
      </c>
      <c r="L15" s="152">
        <v>21</v>
      </c>
      <c r="M15" s="152">
        <v>10780.712800000001</v>
      </c>
      <c r="N15" s="151">
        <v>2.0000000000000001E-4</v>
      </c>
      <c r="O15" s="151">
        <v>2.7040000000000002E-3</v>
      </c>
      <c r="P15" s="151">
        <v>0</v>
      </c>
      <c r="Q15" s="151">
        <v>0</v>
      </c>
      <c r="R15" s="152"/>
      <c r="S15" s="152" t="s">
        <v>109</v>
      </c>
      <c r="T15" s="152" t="s">
        <v>109</v>
      </c>
      <c r="U15" s="152">
        <v>0.45</v>
      </c>
      <c r="V15" s="152">
        <v>6.0839999999999996</v>
      </c>
      <c r="W15" s="152"/>
      <c r="X15" s="152" t="s">
        <v>110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125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x14ac:dyDescent="0.25">
      <c r="A16" s="149"/>
      <c r="B16" s="150"/>
      <c r="C16" s="177" t="s">
        <v>126</v>
      </c>
      <c r="D16" s="153"/>
      <c r="E16" s="154">
        <v>13.52</v>
      </c>
      <c r="F16" s="152"/>
      <c r="G16" s="152"/>
      <c r="H16" s="152"/>
      <c r="I16" s="152"/>
      <c r="J16" s="152"/>
      <c r="K16" s="152"/>
      <c r="L16" s="152"/>
      <c r="M16" s="152"/>
      <c r="N16" s="151"/>
      <c r="O16" s="151"/>
      <c r="P16" s="151"/>
      <c r="Q16" s="151"/>
      <c r="R16" s="152"/>
      <c r="S16" s="152"/>
      <c r="T16" s="152"/>
      <c r="U16" s="152"/>
      <c r="V16" s="152"/>
      <c r="W16" s="152"/>
      <c r="X16" s="152"/>
      <c r="Y16" s="146"/>
      <c r="Z16" s="146"/>
      <c r="AA16" s="146"/>
      <c r="AB16" s="146"/>
      <c r="AC16" s="146"/>
      <c r="AD16" s="146"/>
      <c r="AE16" s="146"/>
      <c r="AF16" s="146"/>
      <c r="AG16" s="146" t="s">
        <v>113</v>
      </c>
      <c r="AH16" s="146">
        <v>0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x14ac:dyDescent="0.25">
      <c r="A17" s="163">
        <v>5</v>
      </c>
      <c r="B17" s="164" t="s">
        <v>127</v>
      </c>
      <c r="C17" s="176" t="s">
        <v>128</v>
      </c>
      <c r="D17" s="165" t="s">
        <v>108</v>
      </c>
      <c r="E17" s="166">
        <v>13.52</v>
      </c>
      <c r="F17" s="167"/>
      <c r="G17" s="168">
        <f>F17*E17</f>
        <v>0</v>
      </c>
      <c r="H17" s="152">
        <v>0</v>
      </c>
      <c r="I17" s="152">
        <v>0</v>
      </c>
      <c r="J17" s="152">
        <v>130.5</v>
      </c>
      <c r="K17" s="152">
        <v>1764.36</v>
      </c>
      <c r="L17" s="152">
        <v>21</v>
      </c>
      <c r="M17" s="152">
        <v>2134.8755999999998</v>
      </c>
      <c r="N17" s="151">
        <v>0</v>
      </c>
      <c r="O17" s="151">
        <v>0</v>
      </c>
      <c r="P17" s="151">
        <v>0</v>
      </c>
      <c r="Q17" s="151">
        <v>0</v>
      </c>
      <c r="R17" s="152"/>
      <c r="S17" s="152" t="s">
        <v>109</v>
      </c>
      <c r="T17" s="152" t="s">
        <v>109</v>
      </c>
      <c r="U17" s="152">
        <v>0.32</v>
      </c>
      <c r="V17" s="152">
        <v>4.3263999999999996</v>
      </c>
      <c r="W17" s="152"/>
      <c r="X17" s="152" t="s">
        <v>110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125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x14ac:dyDescent="0.25">
      <c r="A18" s="149"/>
      <c r="B18" s="150"/>
      <c r="C18" s="177" t="s">
        <v>126</v>
      </c>
      <c r="D18" s="153"/>
      <c r="E18" s="154">
        <v>13.52</v>
      </c>
      <c r="F18" s="152"/>
      <c r="G18" s="152"/>
      <c r="H18" s="152"/>
      <c r="I18" s="152"/>
      <c r="J18" s="152"/>
      <c r="K18" s="152"/>
      <c r="L18" s="152"/>
      <c r="M18" s="152"/>
      <c r="N18" s="151"/>
      <c r="O18" s="151"/>
      <c r="P18" s="151"/>
      <c r="Q18" s="151"/>
      <c r="R18" s="152"/>
      <c r="S18" s="152"/>
      <c r="T18" s="152"/>
      <c r="U18" s="152"/>
      <c r="V18" s="152"/>
      <c r="W18" s="152"/>
      <c r="X18" s="152"/>
      <c r="Y18" s="146"/>
      <c r="Z18" s="146"/>
      <c r="AA18" s="146"/>
      <c r="AB18" s="146"/>
      <c r="AC18" s="146"/>
      <c r="AD18" s="146"/>
      <c r="AE18" s="146"/>
      <c r="AF18" s="146"/>
      <c r="AG18" s="146" t="s">
        <v>113</v>
      </c>
      <c r="AH18" s="146">
        <v>0</v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x14ac:dyDescent="0.25">
      <c r="A19" s="163">
        <v>6</v>
      </c>
      <c r="B19" s="164" t="s">
        <v>129</v>
      </c>
      <c r="C19" s="176" t="s">
        <v>130</v>
      </c>
      <c r="D19" s="165" t="s">
        <v>131</v>
      </c>
      <c r="E19" s="166">
        <v>7393.4383200000002</v>
      </c>
      <c r="F19" s="167"/>
      <c r="G19" s="168">
        <f>F19*E19</f>
        <v>0</v>
      </c>
      <c r="H19" s="152">
        <v>10.050000000000001</v>
      </c>
      <c r="I19" s="152">
        <v>74304.055116000003</v>
      </c>
      <c r="J19" s="152">
        <v>74.25</v>
      </c>
      <c r="K19" s="152">
        <v>548962.79526000004</v>
      </c>
      <c r="L19" s="152">
        <v>21</v>
      </c>
      <c r="M19" s="152">
        <v>754152.8885</v>
      </c>
      <c r="N19" s="151">
        <v>4.2000000000000002E-4</v>
      </c>
      <c r="O19" s="151">
        <v>3.1052440944000002</v>
      </c>
      <c r="P19" s="151">
        <v>0</v>
      </c>
      <c r="Q19" s="151">
        <v>0</v>
      </c>
      <c r="R19" s="152"/>
      <c r="S19" s="152" t="s">
        <v>109</v>
      </c>
      <c r="T19" s="152" t="s">
        <v>109</v>
      </c>
      <c r="U19" s="152">
        <v>0.17</v>
      </c>
      <c r="V19" s="152">
        <v>1256.8845144000002</v>
      </c>
      <c r="W19" s="152"/>
      <c r="X19" s="152" t="s">
        <v>110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125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x14ac:dyDescent="0.25">
      <c r="A20" s="149"/>
      <c r="B20" s="150"/>
      <c r="C20" s="177" t="s">
        <v>132</v>
      </c>
      <c r="D20" s="153"/>
      <c r="E20" s="154">
        <v>6893.4383200000002</v>
      </c>
      <c r="F20" s="152"/>
      <c r="G20" s="152"/>
      <c r="H20" s="152"/>
      <c r="I20" s="152"/>
      <c r="J20" s="152"/>
      <c r="K20" s="152"/>
      <c r="L20" s="152"/>
      <c r="M20" s="152"/>
      <c r="N20" s="151"/>
      <c r="O20" s="151"/>
      <c r="P20" s="151"/>
      <c r="Q20" s="151"/>
      <c r="R20" s="152"/>
      <c r="S20" s="152"/>
      <c r="T20" s="152"/>
      <c r="U20" s="152"/>
      <c r="V20" s="152"/>
      <c r="W20" s="152"/>
      <c r="X20" s="152"/>
      <c r="Y20" s="146"/>
      <c r="Z20" s="146"/>
      <c r="AA20" s="146"/>
      <c r="AB20" s="146"/>
      <c r="AC20" s="146"/>
      <c r="AD20" s="146"/>
      <c r="AE20" s="146"/>
      <c r="AF20" s="146"/>
      <c r="AG20" s="146" t="s">
        <v>113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x14ac:dyDescent="0.25">
      <c r="A21" s="149"/>
      <c r="B21" s="150"/>
      <c r="C21" s="177" t="s">
        <v>133</v>
      </c>
      <c r="D21" s="153"/>
      <c r="E21" s="154">
        <v>500</v>
      </c>
      <c r="F21" s="152"/>
      <c r="G21" s="152"/>
      <c r="H21" s="152"/>
      <c r="I21" s="152"/>
      <c r="J21" s="152"/>
      <c r="K21" s="152"/>
      <c r="L21" s="152"/>
      <c r="M21" s="152"/>
      <c r="N21" s="151"/>
      <c r="O21" s="151"/>
      <c r="P21" s="151"/>
      <c r="Q21" s="151"/>
      <c r="R21" s="152"/>
      <c r="S21" s="152"/>
      <c r="T21" s="152"/>
      <c r="U21" s="152"/>
      <c r="V21" s="152"/>
      <c r="W21" s="152"/>
      <c r="X21" s="152"/>
      <c r="Y21" s="146"/>
      <c r="Z21" s="146"/>
      <c r="AA21" s="146"/>
      <c r="AB21" s="146"/>
      <c r="AC21" s="146"/>
      <c r="AD21" s="146"/>
      <c r="AE21" s="146"/>
      <c r="AF21" s="146"/>
      <c r="AG21" s="146" t="s">
        <v>113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x14ac:dyDescent="0.25">
      <c r="A22" s="163">
        <v>7</v>
      </c>
      <c r="B22" s="164" t="s">
        <v>134</v>
      </c>
      <c r="C22" s="176" t="s">
        <v>135</v>
      </c>
      <c r="D22" s="165" t="s">
        <v>136</v>
      </c>
      <c r="E22" s="166">
        <v>430.8399</v>
      </c>
      <c r="F22" s="167"/>
      <c r="G22" s="168">
        <f>F22*E22</f>
        <v>0</v>
      </c>
      <c r="H22" s="152">
        <v>1349</v>
      </c>
      <c r="I22" s="152">
        <v>581203.02509999997</v>
      </c>
      <c r="J22" s="152">
        <v>0</v>
      </c>
      <c r="K22" s="152">
        <v>0</v>
      </c>
      <c r="L22" s="152">
        <v>21</v>
      </c>
      <c r="M22" s="152">
        <v>703255.66630000004</v>
      </c>
      <c r="N22" s="151">
        <v>1.67E-2</v>
      </c>
      <c r="O22" s="151">
        <v>7.1950263300000001</v>
      </c>
      <c r="P22" s="151">
        <v>0</v>
      </c>
      <c r="Q22" s="151">
        <v>0</v>
      </c>
      <c r="R22" s="152" t="s">
        <v>137</v>
      </c>
      <c r="S22" s="152" t="s">
        <v>109</v>
      </c>
      <c r="T22" s="152" t="s">
        <v>118</v>
      </c>
      <c r="U22" s="152">
        <v>0</v>
      </c>
      <c r="V22" s="152">
        <v>0</v>
      </c>
      <c r="W22" s="152"/>
      <c r="X22" s="152" t="s">
        <v>138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139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x14ac:dyDescent="0.25">
      <c r="A23" s="149"/>
      <c r="B23" s="150"/>
      <c r="C23" s="177" t="s">
        <v>140</v>
      </c>
      <c r="D23" s="153"/>
      <c r="E23" s="154">
        <v>430.8399</v>
      </c>
      <c r="F23" s="152"/>
      <c r="G23" s="152"/>
      <c r="H23" s="152"/>
      <c r="I23" s="152"/>
      <c r="J23" s="152"/>
      <c r="K23" s="152"/>
      <c r="L23" s="152"/>
      <c r="M23" s="152"/>
      <c r="N23" s="151"/>
      <c r="O23" s="151"/>
      <c r="P23" s="151"/>
      <c r="Q23" s="151"/>
      <c r="R23" s="152"/>
      <c r="S23" s="152"/>
      <c r="T23" s="152"/>
      <c r="U23" s="152"/>
      <c r="V23" s="152"/>
      <c r="W23" s="152"/>
      <c r="X23" s="152"/>
      <c r="Y23" s="146"/>
      <c r="Z23" s="146"/>
      <c r="AA23" s="146"/>
      <c r="AB23" s="146"/>
      <c r="AC23" s="146"/>
      <c r="AD23" s="146"/>
      <c r="AE23" s="146"/>
      <c r="AF23" s="146"/>
      <c r="AG23" s="146" t="s">
        <v>113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x14ac:dyDescent="0.25">
      <c r="A24" s="163">
        <v>8</v>
      </c>
      <c r="B24" s="164" t="s">
        <v>141</v>
      </c>
      <c r="C24" s="176" t="s">
        <v>142</v>
      </c>
      <c r="D24" s="165" t="s">
        <v>143</v>
      </c>
      <c r="E24" s="166">
        <v>0.5</v>
      </c>
      <c r="F24" s="167"/>
      <c r="G24" s="168">
        <f>F24*E24</f>
        <v>0</v>
      </c>
      <c r="H24" s="152">
        <v>39900</v>
      </c>
      <c r="I24" s="152">
        <v>19950</v>
      </c>
      <c r="J24" s="152">
        <v>0</v>
      </c>
      <c r="K24" s="152">
        <v>0</v>
      </c>
      <c r="L24" s="152">
        <v>21</v>
      </c>
      <c r="M24" s="152">
        <v>24139.5</v>
      </c>
      <c r="N24" s="151">
        <v>1</v>
      </c>
      <c r="O24" s="151">
        <v>0.5</v>
      </c>
      <c r="P24" s="151">
        <v>0</v>
      </c>
      <c r="Q24" s="151">
        <v>0</v>
      </c>
      <c r="R24" s="152" t="s">
        <v>137</v>
      </c>
      <c r="S24" s="152" t="s">
        <v>109</v>
      </c>
      <c r="T24" s="152" t="s">
        <v>109</v>
      </c>
      <c r="U24" s="152">
        <v>0</v>
      </c>
      <c r="V24" s="152">
        <v>0</v>
      </c>
      <c r="W24" s="152"/>
      <c r="X24" s="152" t="s">
        <v>138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139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x14ac:dyDescent="0.25">
      <c r="A25" s="149"/>
      <c r="B25" s="150"/>
      <c r="C25" s="177" t="s">
        <v>144</v>
      </c>
      <c r="D25" s="153"/>
      <c r="E25" s="154">
        <v>0.5</v>
      </c>
      <c r="F25" s="152"/>
      <c r="G25" s="152"/>
      <c r="H25" s="152"/>
      <c r="I25" s="152"/>
      <c r="J25" s="152"/>
      <c r="K25" s="152"/>
      <c r="L25" s="152"/>
      <c r="M25" s="152"/>
      <c r="N25" s="151"/>
      <c r="O25" s="151"/>
      <c r="P25" s="151"/>
      <c r="Q25" s="151"/>
      <c r="R25" s="152"/>
      <c r="S25" s="152"/>
      <c r="T25" s="152"/>
      <c r="U25" s="152"/>
      <c r="V25" s="152"/>
      <c r="W25" s="152"/>
      <c r="X25" s="152"/>
      <c r="Y25" s="146"/>
      <c r="Z25" s="146"/>
      <c r="AA25" s="146"/>
      <c r="AB25" s="146"/>
      <c r="AC25" s="146"/>
      <c r="AD25" s="146"/>
      <c r="AE25" s="146"/>
      <c r="AF25" s="146"/>
      <c r="AG25" s="146" t="s">
        <v>113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x14ac:dyDescent="0.25">
      <c r="A26" s="163">
        <v>9</v>
      </c>
      <c r="B26" s="164" t="s">
        <v>145</v>
      </c>
      <c r="C26" s="176" t="s">
        <v>146</v>
      </c>
      <c r="D26" s="165" t="s">
        <v>143</v>
      </c>
      <c r="E26" s="166">
        <v>1.5</v>
      </c>
      <c r="F26" s="167"/>
      <c r="G26" s="168">
        <f>F26*E26</f>
        <v>0</v>
      </c>
      <c r="H26" s="152">
        <v>39370</v>
      </c>
      <c r="I26" s="152">
        <v>59055</v>
      </c>
      <c r="J26" s="152">
        <v>0</v>
      </c>
      <c r="K26" s="152">
        <v>0</v>
      </c>
      <c r="L26" s="152">
        <v>21</v>
      </c>
      <c r="M26" s="152">
        <v>71456.55</v>
      </c>
      <c r="N26" s="151">
        <v>1</v>
      </c>
      <c r="O26" s="151">
        <v>1.5</v>
      </c>
      <c r="P26" s="151">
        <v>0</v>
      </c>
      <c r="Q26" s="151">
        <v>0</v>
      </c>
      <c r="R26" s="152" t="s">
        <v>137</v>
      </c>
      <c r="S26" s="152" t="s">
        <v>109</v>
      </c>
      <c r="T26" s="152" t="s">
        <v>109</v>
      </c>
      <c r="U26" s="152">
        <v>0</v>
      </c>
      <c r="V26" s="152">
        <v>0</v>
      </c>
      <c r="W26" s="152"/>
      <c r="X26" s="152" t="s">
        <v>138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139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x14ac:dyDescent="0.25">
      <c r="A27" s="149"/>
      <c r="B27" s="150"/>
      <c r="C27" s="177" t="s">
        <v>147</v>
      </c>
      <c r="D27" s="153"/>
      <c r="E27" s="154">
        <v>1.5</v>
      </c>
      <c r="F27" s="152"/>
      <c r="G27" s="152"/>
      <c r="H27" s="152"/>
      <c r="I27" s="152"/>
      <c r="J27" s="152"/>
      <c r="K27" s="152"/>
      <c r="L27" s="152"/>
      <c r="M27" s="152"/>
      <c r="N27" s="151"/>
      <c r="O27" s="151"/>
      <c r="P27" s="151"/>
      <c r="Q27" s="151"/>
      <c r="R27" s="152"/>
      <c r="S27" s="152"/>
      <c r="T27" s="152"/>
      <c r="U27" s="152"/>
      <c r="V27" s="152"/>
      <c r="W27" s="152"/>
      <c r="X27" s="152"/>
      <c r="Y27" s="146"/>
      <c r="Z27" s="146"/>
      <c r="AA27" s="146"/>
      <c r="AB27" s="146"/>
      <c r="AC27" s="146"/>
      <c r="AD27" s="146"/>
      <c r="AE27" s="146"/>
      <c r="AF27" s="146"/>
      <c r="AG27" s="146" t="s">
        <v>113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13" x14ac:dyDescent="0.25">
      <c r="A28" s="157" t="s">
        <v>104</v>
      </c>
      <c r="B28" s="158" t="s">
        <v>64</v>
      </c>
      <c r="C28" s="175" t="s">
        <v>65</v>
      </c>
      <c r="D28" s="159"/>
      <c r="E28" s="160"/>
      <c r="F28" s="161"/>
      <c r="G28" s="162">
        <f>SUM(G29:G31)</f>
        <v>0</v>
      </c>
      <c r="H28" s="156"/>
      <c r="I28" s="156">
        <v>23011.99</v>
      </c>
      <c r="J28" s="156"/>
      <c r="K28" s="156">
        <v>12650.21</v>
      </c>
      <c r="L28" s="156"/>
      <c r="M28" s="156"/>
      <c r="N28" s="155"/>
      <c r="O28" s="155"/>
      <c r="P28" s="155"/>
      <c r="Q28" s="155"/>
      <c r="R28" s="156"/>
      <c r="S28" s="156"/>
      <c r="T28" s="156"/>
      <c r="U28" s="156"/>
      <c r="V28" s="156"/>
      <c r="W28" s="156"/>
      <c r="X28" s="156"/>
      <c r="AG28" t="s">
        <v>105</v>
      </c>
    </row>
    <row r="29" spans="1:60" x14ac:dyDescent="0.25">
      <c r="A29" s="169">
        <v>10</v>
      </c>
      <c r="B29" s="170" t="s">
        <v>148</v>
      </c>
      <c r="C29" s="178" t="s">
        <v>149</v>
      </c>
      <c r="D29" s="171" t="s">
        <v>108</v>
      </c>
      <c r="E29" s="172">
        <v>49</v>
      </c>
      <c r="F29" s="173"/>
      <c r="G29" s="168">
        <f>F29*E29</f>
        <v>0</v>
      </c>
      <c r="H29" s="152">
        <v>53.15</v>
      </c>
      <c r="I29" s="152">
        <v>2604.35</v>
      </c>
      <c r="J29" s="152">
        <v>35.65</v>
      </c>
      <c r="K29" s="152">
        <v>1746.85</v>
      </c>
      <c r="L29" s="152">
        <v>21</v>
      </c>
      <c r="M29" s="152">
        <v>5264.9520000000002</v>
      </c>
      <c r="N29" s="151">
        <v>0.16192000000000001</v>
      </c>
      <c r="O29" s="151">
        <v>7.9340800000000007</v>
      </c>
      <c r="P29" s="151">
        <v>0</v>
      </c>
      <c r="Q29" s="151">
        <v>0</v>
      </c>
      <c r="R29" s="152"/>
      <c r="S29" s="152" t="s">
        <v>109</v>
      </c>
      <c r="T29" s="152" t="s">
        <v>109</v>
      </c>
      <c r="U29" s="152">
        <v>0.09</v>
      </c>
      <c r="V29" s="152">
        <v>4.41</v>
      </c>
      <c r="W29" s="152"/>
      <c r="X29" s="152" t="s">
        <v>110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125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x14ac:dyDescent="0.25">
      <c r="A30" s="163">
        <v>11</v>
      </c>
      <c r="B30" s="164" t="s">
        <v>150</v>
      </c>
      <c r="C30" s="176" t="s">
        <v>151</v>
      </c>
      <c r="D30" s="165" t="s">
        <v>152</v>
      </c>
      <c r="E30" s="166">
        <v>7.35</v>
      </c>
      <c r="F30" s="167"/>
      <c r="G30" s="168">
        <f>F30*E30</f>
        <v>0</v>
      </c>
      <c r="H30" s="152">
        <v>2776.55</v>
      </c>
      <c r="I30" s="152">
        <v>20407.642500000002</v>
      </c>
      <c r="J30" s="152">
        <v>1483.45</v>
      </c>
      <c r="K30" s="152">
        <v>10903.3575</v>
      </c>
      <c r="L30" s="152">
        <v>21</v>
      </c>
      <c r="M30" s="152">
        <v>37886.31</v>
      </c>
      <c r="N30" s="151">
        <v>2.52542</v>
      </c>
      <c r="O30" s="151">
        <v>18.561837000000001</v>
      </c>
      <c r="P30" s="151">
        <v>0</v>
      </c>
      <c r="Q30" s="151">
        <v>0</v>
      </c>
      <c r="R30" s="152"/>
      <c r="S30" s="152" t="s">
        <v>109</v>
      </c>
      <c r="T30" s="152" t="s">
        <v>109</v>
      </c>
      <c r="U30" s="152">
        <v>3.57</v>
      </c>
      <c r="V30" s="152">
        <v>26.239499999999996</v>
      </c>
      <c r="W30" s="152"/>
      <c r="X30" s="152" t="s">
        <v>110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125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x14ac:dyDescent="0.25">
      <c r="A31" s="149"/>
      <c r="B31" s="150"/>
      <c r="C31" s="177" t="s">
        <v>153</v>
      </c>
      <c r="D31" s="153"/>
      <c r="E31" s="154">
        <v>7.35</v>
      </c>
      <c r="F31" s="152"/>
      <c r="G31" s="152"/>
      <c r="H31" s="152"/>
      <c r="I31" s="152"/>
      <c r="J31" s="152"/>
      <c r="K31" s="152"/>
      <c r="L31" s="152"/>
      <c r="M31" s="152"/>
      <c r="N31" s="151"/>
      <c r="O31" s="151"/>
      <c r="P31" s="151"/>
      <c r="Q31" s="151"/>
      <c r="R31" s="152"/>
      <c r="S31" s="152"/>
      <c r="T31" s="152"/>
      <c r="U31" s="152"/>
      <c r="V31" s="152"/>
      <c r="W31" s="152"/>
      <c r="X31" s="152"/>
      <c r="Y31" s="146"/>
      <c r="Z31" s="146"/>
      <c r="AA31" s="146"/>
      <c r="AB31" s="146"/>
      <c r="AC31" s="146"/>
      <c r="AD31" s="146"/>
      <c r="AE31" s="146"/>
      <c r="AF31" s="146"/>
      <c r="AG31" s="146" t="s">
        <v>113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13" x14ac:dyDescent="0.25">
      <c r="A32" s="157" t="s">
        <v>104</v>
      </c>
      <c r="B32" s="158" t="s">
        <v>66</v>
      </c>
      <c r="C32" s="175" t="s">
        <v>67</v>
      </c>
      <c r="D32" s="159"/>
      <c r="E32" s="160"/>
      <c r="F32" s="161"/>
      <c r="G32" s="162">
        <f>SUM(G33:G34)</f>
        <v>0</v>
      </c>
      <c r="H32" s="156"/>
      <c r="I32" s="156">
        <v>30978.78</v>
      </c>
      <c r="J32" s="156"/>
      <c r="K32" s="156">
        <v>26743.22</v>
      </c>
      <c r="L32" s="156"/>
      <c r="M32" s="156"/>
      <c r="N32" s="155"/>
      <c r="O32" s="155"/>
      <c r="P32" s="155"/>
      <c r="Q32" s="155"/>
      <c r="R32" s="156"/>
      <c r="S32" s="156"/>
      <c r="T32" s="156"/>
      <c r="U32" s="156"/>
      <c r="V32" s="156"/>
      <c r="W32" s="156"/>
      <c r="X32" s="156"/>
      <c r="AG32" t="s">
        <v>105</v>
      </c>
    </row>
    <row r="33" spans="1:60" x14ac:dyDescent="0.25">
      <c r="A33" s="169">
        <v>12</v>
      </c>
      <c r="B33" s="170" t="s">
        <v>154</v>
      </c>
      <c r="C33" s="178" t="s">
        <v>155</v>
      </c>
      <c r="D33" s="171" t="s">
        <v>108</v>
      </c>
      <c r="E33" s="172">
        <v>49</v>
      </c>
      <c r="F33" s="173"/>
      <c r="G33" s="168">
        <f>F33*E33</f>
        <v>0</v>
      </c>
      <c r="H33" s="152">
        <v>36.22</v>
      </c>
      <c r="I33" s="152">
        <v>1774.78</v>
      </c>
      <c r="J33" s="152">
        <v>545.78</v>
      </c>
      <c r="K33" s="152">
        <v>26743.219999999998</v>
      </c>
      <c r="L33" s="152">
        <v>21</v>
      </c>
      <c r="M33" s="152">
        <v>34506.78</v>
      </c>
      <c r="N33" s="151">
        <v>0</v>
      </c>
      <c r="O33" s="151">
        <v>0</v>
      </c>
      <c r="P33" s="151">
        <v>0</v>
      </c>
      <c r="Q33" s="151">
        <v>0</v>
      </c>
      <c r="R33" s="152"/>
      <c r="S33" s="152" t="s">
        <v>109</v>
      </c>
      <c r="T33" s="152" t="s">
        <v>109</v>
      </c>
      <c r="U33" s="152">
        <v>1.19</v>
      </c>
      <c r="V33" s="152">
        <v>58.309999999999995</v>
      </c>
      <c r="W33" s="152"/>
      <c r="X33" s="152" t="s">
        <v>110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111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x14ac:dyDescent="0.25">
      <c r="A34" s="169">
        <v>13</v>
      </c>
      <c r="B34" s="170" t="s">
        <v>156</v>
      </c>
      <c r="C34" s="178" t="s">
        <v>157</v>
      </c>
      <c r="D34" s="171" t="s">
        <v>108</v>
      </c>
      <c r="E34" s="172">
        <v>49</v>
      </c>
      <c r="F34" s="173"/>
      <c r="G34" s="168">
        <f>F34*E34</f>
        <v>0</v>
      </c>
      <c r="H34" s="152">
        <v>596</v>
      </c>
      <c r="I34" s="152">
        <v>29204</v>
      </c>
      <c r="J34" s="152">
        <v>0</v>
      </c>
      <c r="K34" s="152">
        <v>0</v>
      </c>
      <c r="L34" s="152">
        <v>21</v>
      </c>
      <c r="M34" s="152">
        <v>35336.839999999997</v>
      </c>
      <c r="N34" s="151">
        <v>0</v>
      </c>
      <c r="O34" s="151">
        <v>0</v>
      </c>
      <c r="P34" s="151">
        <v>0</v>
      </c>
      <c r="Q34" s="151">
        <v>0</v>
      </c>
      <c r="R34" s="152" t="s">
        <v>137</v>
      </c>
      <c r="S34" s="152" t="s">
        <v>109</v>
      </c>
      <c r="T34" s="152" t="s">
        <v>109</v>
      </c>
      <c r="U34" s="152">
        <v>0</v>
      </c>
      <c r="V34" s="152">
        <v>0</v>
      </c>
      <c r="W34" s="152"/>
      <c r="X34" s="152" t="s">
        <v>138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158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13" x14ac:dyDescent="0.25">
      <c r="A35" s="157" t="s">
        <v>104</v>
      </c>
      <c r="B35" s="158" t="s">
        <v>68</v>
      </c>
      <c r="C35" s="175" t="s">
        <v>69</v>
      </c>
      <c r="D35" s="159"/>
      <c r="E35" s="160"/>
      <c r="F35" s="161"/>
      <c r="G35" s="162">
        <f>SUM(G36)</f>
        <v>0</v>
      </c>
      <c r="H35" s="156"/>
      <c r="I35" s="156">
        <v>0</v>
      </c>
      <c r="J35" s="156"/>
      <c r="K35" s="156">
        <v>88141.2</v>
      </c>
      <c r="L35" s="156"/>
      <c r="M35" s="156"/>
      <c r="N35" s="155"/>
      <c r="O35" s="155"/>
      <c r="P35" s="155"/>
      <c r="Q35" s="155"/>
      <c r="R35" s="156"/>
      <c r="S35" s="156"/>
      <c r="T35" s="156"/>
      <c r="U35" s="156"/>
      <c r="V35" s="156"/>
      <c r="W35" s="156"/>
      <c r="X35" s="156"/>
      <c r="AG35" t="s">
        <v>105</v>
      </c>
    </row>
    <row r="36" spans="1:60" x14ac:dyDescent="0.25">
      <c r="A36" s="163">
        <v>14</v>
      </c>
      <c r="B36" s="164" t="s">
        <v>159</v>
      </c>
      <c r="C36" s="176" t="s">
        <v>160</v>
      </c>
      <c r="D36" s="165" t="s">
        <v>152</v>
      </c>
      <c r="E36" s="166">
        <v>5.88</v>
      </c>
      <c r="F36" s="167"/>
      <c r="G36" s="168">
        <f>F36*E36</f>
        <v>0</v>
      </c>
      <c r="H36" s="152">
        <v>0</v>
      </c>
      <c r="I36" s="152">
        <v>0</v>
      </c>
      <c r="J36" s="152">
        <v>14990</v>
      </c>
      <c r="K36" s="152">
        <v>88141.2</v>
      </c>
      <c r="L36" s="152">
        <v>21</v>
      </c>
      <c r="M36" s="152">
        <v>106650.852</v>
      </c>
      <c r="N36" s="151">
        <v>0</v>
      </c>
      <c r="O36" s="151">
        <v>0</v>
      </c>
      <c r="P36" s="151">
        <v>2.85</v>
      </c>
      <c r="Q36" s="151">
        <v>16.757999999999999</v>
      </c>
      <c r="R36" s="152"/>
      <c r="S36" s="152" t="s">
        <v>109</v>
      </c>
      <c r="T36" s="152" t="s">
        <v>109</v>
      </c>
      <c r="U36" s="152">
        <v>17.606999999999999</v>
      </c>
      <c r="V36" s="152">
        <v>103.52915999999999</v>
      </c>
      <c r="W36" s="152"/>
      <c r="X36" s="152" t="s">
        <v>110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125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ht="20.5" x14ac:dyDescent="0.25">
      <c r="A37" s="149"/>
      <c r="B37" s="150"/>
      <c r="C37" s="236" t="s">
        <v>161</v>
      </c>
      <c r="D37" s="237"/>
      <c r="E37" s="237"/>
      <c r="F37" s="237"/>
      <c r="G37" s="237"/>
      <c r="H37" s="152"/>
      <c r="I37" s="152"/>
      <c r="J37" s="152"/>
      <c r="K37" s="152"/>
      <c r="L37" s="152"/>
      <c r="M37" s="152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46"/>
      <c r="Z37" s="146"/>
      <c r="AA37" s="146"/>
      <c r="AB37" s="146"/>
      <c r="AC37" s="146"/>
      <c r="AD37" s="146"/>
      <c r="AE37" s="146"/>
      <c r="AF37" s="146"/>
      <c r="AG37" s="146" t="s">
        <v>162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74" t="str">
        <f>C37</f>
        <v>Včetně bourání geotextilií, výplně otvorů tvárnic, drenáží, trubek a dilatačních prvků apod. zabudovaných v bouraných konstrukcích.</v>
      </c>
      <c r="BB37" s="146"/>
      <c r="BC37" s="146"/>
      <c r="BD37" s="146"/>
      <c r="BE37" s="146"/>
      <c r="BF37" s="146"/>
      <c r="BG37" s="146"/>
      <c r="BH37" s="146"/>
    </row>
    <row r="38" spans="1:60" x14ac:dyDescent="0.25">
      <c r="A38" s="149"/>
      <c r="B38" s="150"/>
      <c r="C38" s="177" t="s">
        <v>163</v>
      </c>
      <c r="D38" s="153"/>
      <c r="E38" s="154">
        <v>5.88</v>
      </c>
      <c r="F38" s="152"/>
      <c r="G38" s="152"/>
      <c r="H38" s="152"/>
      <c r="I38" s="152"/>
      <c r="J38" s="152"/>
      <c r="K38" s="152"/>
      <c r="L38" s="152"/>
      <c r="M38" s="152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46"/>
      <c r="Z38" s="146"/>
      <c r="AA38" s="146"/>
      <c r="AB38" s="146"/>
      <c r="AC38" s="146"/>
      <c r="AD38" s="146"/>
      <c r="AE38" s="146"/>
      <c r="AF38" s="146"/>
      <c r="AG38" s="146" t="s">
        <v>113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13" x14ac:dyDescent="0.25">
      <c r="A39" s="157" t="s">
        <v>104</v>
      </c>
      <c r="B39" s="158" t="s">
        <v>70</v>
      </c>
      <c r="C39" s="175" t="s">
        <v>71</v>
      </c>
      <c r="D39" s="159"/>
      <c r="E39" s="160"/>
      <c r="F39" s="161"/>
      <c r="G39" s="162">
        <f>SUM(G40:G46)</f>
        <v>0</v>
      </c>
      <c r="H39" s="156"/>
      <c r="I39" s="156">
        <v>0</v>
      </c>
      <c r="J39" s="156"/>
      <c r="K39" s="156">
        <v>19624.669999999998</v>
      </c>
      <c r="L39" s="156"/>
      <c r="M39" s="156"/>
      <c r="N39" s="155"/>
      <c r="O39" s="155"/>
      <c r="P39" s="155"/>
      <c r="Q39" s="155"/>
      <c r="R39" s="156"/>
      <c r="S39" s="156"/>
      <c r="T39" s="156"/>
      <c r="U39" s="156"/>
      <c r="V39" s="156"/>
      <c r="W39" s="156"/>
      <c r="X39" s="156"/>
      <c r="AG39" t="s">
        <v>105</v>
      </c>
    </row>
    <row r="40" spans="1:60" x14ac:dyDescent="0.25">
      <c r="A40" s="163">
        <v>15</v>
      </c>
      <c r="B40" s="164" t="s">
        <v>164</v>
      </c>
      <c r="C40" s="176" t="s">
        <v>165</v>
      </c>
      <c r="D40" s="165" t="s">
        <v>143</v>
      </c>
      <c r="E40" s="166">
        <v>40.725999999999999</v>
      </c>
      <c r="F40" s="167"/>
      <c r="G40" s="168">
        <f>F40*E40</f>
        <v>0</v>
      </c>
      <c r="H40" s="152">
        <v>0</v>
      </c>
      <c r="I40" s="152">
        <v>0</v>
      </c>
      <c r="J40" s="152">
        <v>123.5</v>
      </c>
      <c r="K40" s="152">
        <v>5029.6610000000001</v>
      </c>
      <c r="L40" s="152">
        <v>21</v>
      </c>
      <c r="M40" s="152">
        <v>6085.8886000000002</v>
      </c>
      <c r="N40" s="151">
        <v>0</v>
      </c>
      <c r="O40" s="151">
        <v>0</v>
      </c>
      <c r="P40" s="151">
        <v>0</v>
      </c>
      <c r="Q40" s="151">
        <v>0</v>
      </c>
      <c r="R40" s="152"/>
      <c r="S40" s="152" t="s">
        <v>109</v>
      </c>
      <c r="T40" s="152" t="s">
        <v>109</v>
      </c>
      <c r="U40" s="152">
        <v>0.16</v>
      </c>
      <c r="V40" s="152">
        <v>6.5161600000000002</v>
      </c>
      <c r="W40" s="152"/>
      <c r="X40" s="152" t="s">
        <v>110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125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x14ac:dyDescent="0.25">
      <c r="A41" s="149"/>
      <c r="B41" s="150"/>
      <c r="C41" s="177" t="s">
        <v>166</v>
      </c>
      <c r="D41" s="153"/>
      <c r="E41" s="154">
        <v>20.79</v>
      </c>
      <c r="F41" s="152"/>
      <c r="G41" s="152"/>
      <c r="H41" s="152"/>
      <c r="I41" s="152"/>
      <c r="J41" s="152"/>
      <c r="K41" s="152"/>
      <c r="L41" s="152"/>
      <c r="M41" s="152"/>
      <c r="N41" s="151"/>
      <c r="O41" s="151"/>
      <c r="P41" s="151"/>
      <c r="Q41" s="151"/>
      <c r="R41" s="152"/>
      <c r="S41" s="152"/>
      <c r="T41" s="152"/>
      <c r="U41" s="152"/>
      <c r="V41" s="152"/>
      <c r="W41" s="152"/>
      <c r="X41" s="152"/>
      <c r="Y41" s="146"/>
      <c r="Z41" s="146"/>
      <c r="AA41" s="146"/>
      <c r="AB41" s="146"/>
      <c r="AC41" s="146"/>
      <c r="AD41" s="146"/>
      <c r="AE41" s="146"/>
      <c r="AF41" s="146"/>
      <c r="AG41" s="146" t="s">
        <v>113</v>
      </c>
      <c r="AH41" s="146">
        <v>5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x14ac:dyDescent="0.25">
      <c r="A42" s="149"/>
      <c r="B42" s="150"/>
      <c r="C42" s="177" t="s">
        <v>167</v>
      </c>
      <c r="D42" s="153"/>
      <c r="E42" s="154">
        <v>12.936</v>
      </c>
      <c r="F42" s="152"/>
      <c r="G42" s="152"/>
      <c r="H42" s="152"/>
      <c r="I42" s="152"/>
      <c r="J42" s="152"/>
      <c r="K42" s="152"/>
      <c r="L42" s="152"/>
      <c r="M42" s="152"/>
      <c r="N42" s="151"/>
      <c r="O42" s="151"/>
      <c r="P42" s="151"/>
      <c r="Q42" s="151"/>
      <c r="R42" s="152"/>
      <c r="S42" s="152"/>
      <c r="T42" s="152"/>
      <c r="U42" s="152"/>
      <c r="V42" s="152"/>
      <c r="W42" s="152"/>
      <c r="X42" s="152"/>
      <c r="Y42" s="146"/>
      <c r="Z42" s="146"/>
      <c r="AA42" s="146"/>
      <c r="AB42" s="146"/>
      <c r="AC42" s="146"/>
      <c r="AD42" s="146"/>
      <c r="AE42" s="146"/>
      <c r="AF42" s="146"/>
      <c r="AG42" s="146" t="s">
        <v>113</v>
      </c>
      <c r="AH42" s="146">
        <v>5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x14ac:dyDescent="0.25">
      <c r="A43" s="149"/>
      <c r="B43" s="150"/>
      <c r="C43" s="177" t="s">
        <v>168</v>
      </c>
      <c r="D43" s="153"/>
      <c r="E43" s="154">
        <v>7</v>
      </c>
      <c r="F43" s="152"/>
      <c r="G43" s="152"/>
      <c r="H43" s="152"/>
      <c r="I43" s="152"/>
      <c r="J43" s="152"/>
      <c r="K43" s="152"/>
      <c r="L43" s="152"/>
      <c r="M43" s="152"/>
      <c r="N43" s="151"/>
      <c r="O43" s="151"/>
      <c r="P43" s="151"/>
      <c r="Q43" s="151"/>
      <c r="R43" s="152"/>
      <c r="S43" s="152"/>
      <c r="T43" s="152"/>
      <c r="U43" s="152"/>
      <c r="V43" s="152"/>
      <c r="W43" s="152"/>
      <c r="X43" s="152"/>
      <c r="Y43" s="146"/>
      <c r="Z43" s="146"/>
      <c r="AA43" s="146"/>
      <c r="AB43" s="146"/>
      <c r="AC43" s="146"/>
      <c r="AD43" s="146"/>
      <c r="AE43" s="146"/>
      <c r="AF43" s="146"/>
      <c r="AG43" s="146" t="s">
        <v>113</v>
      </c>
      <c r="AH43" s="146">
        <v>0</v>
      </c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x14ac:dyDescent="0.25">
      <c r="A44" s="163">
        <v>16</v>
      </c>
      <c r="B44" s="164" t="s">
        <v>169</v>
      </c>
      <c r="C44" s="176" t="s">
        <v>170</v>
      </c>
      <c r="D44" s="165" t="s">
        <v>143</v>
      </c>
      <c r="E44" s="166">
        <v>12.25</v>
      </c>
      <c r="F44" s="167"/>
      <c r="G44" s="168">
        <f>F44*E44</f>
        <v>0</v>
      </c>
      <c r="H44" s="152">
        <v>0</v>
      </c>
      <c r="I44" s="152">
        <v>0</v>
      </c>
      <c r="J44" s="152">
        <v>227</v>
      </c>
      <c r="K44" s="152">
        <v>2780.75</v>
      </c>
      <c r="L44" s="152">
        <v>21</v>
      </c>
      <c r="M44" s="152">
        <v>3364.7075</v>
      </c>
      <c r="N44" s="151">
        <v>0</v>
      </c>
      <c r="O44" s="151">
        <v>0</v>
      </c>
      <c r="P44" s="151">
        <v>0</v>
      </c>
      <c r="Q44" s="151">
        <v>0</v>
      </c>
      <c r="R44" s="152"/>
      <c r="S44" s="152" t="s">
        <v>109</v>
      </c>
      <c r="T44" s="152" t="s">
        <v>109</v>
      </c>
      <c r="U44" s="152">
        <v>0.39</v>
      </c>
      <c r="V44" s="152">
        <v>4.7774999999999999</v>
      </c>
      <c r="W44" s="152"/>
      <c r="X44" s="152" t="s">
        <v>110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125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x14ac:dyDescent="0.25">
      <c r="A45" s="149"/>
      <c r="B45" s="150"/>
      <c r="C45" s="177" t="s">
        <v>171</v>
      </c>
      <c r="D45" s="153"/>
      <c r="E45" s="154">
        <v>12.25</v>
      </c>
      <c r="F45" s="152"/>
      <c r="G45" s="152"/>
      <c r="H45" s="152"/>
      <c r="I45" s="152"/>
      <c r="J45" s="152"/>
      <c r="K45" s="152"/>
      <c r="L45" s="152"/>
      <c r="M45" s="152"/>
      <c r="N45" s="151"/>
      <c r="O45" s="151"/>
      <c r="P45" s="151"/>
      <c r="Q45" s="151"/>
      <c r="R45" s="152"/>
      <c r="S45" s="152"/>
      <c r="T45" s="152"/>
      <c r="U45" s="152"/>
      <c r="V45" s="152"/>
      <c r="W45" s="152"/>
      <c r="X45" s="152"/>
      <c r="Y45" s="146"/>
      <c r="Z45" s="146"/>
      <c r="AA45" s="146"/>
      <c r="AB45" s="146"/>
      <c r="AC45" s="146"/>
      <c r="AD45" s="146"/>
      <c r="AE45" s="146"/>
      <c r="AF45" s="146"/>
      <c r="AG45" s="146" t="s">
        <v>113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5">
      <c r="A46" s="169">
        <v>17</v>
      </c>
      <c r="B46" s="170" t="s">
        <v>172</v>
      </c>
      <c r="C46" s="178" t="s">
        <v>173</v>
      </c>
      <c r="D46" s="171" t="s">
        <v>143</v>
      </c>
      <c r="E46" s="172">
        <v>38.79889</v>
      </c>
      <c r="F46" s="173"/>
      <c r="G46" s="168">
        <f>F46*E46</f>
        <v>0</v>
      </c>
      <c r="H46" s="152">
        <v>0</v>
      </c>
      <c r="I46" s="152">
        <v>0</v>
      </c>
      <c r="J46" s="152">
        <v>304.5</v>
      </c>
      <c r="K46" s="152">
        <v>11814.262005</v>
      </c>
      <c r="L46" s="152">
        <v>21</v>
      </c>
      <c r="M46" s="152">
        <v>14295.2546</v>
      </c>
      <c r="N46" s="151">
        <v>0</v>
      </c>
      <c r="O46" s="151">
        <v>0</v>
      </c>
      <c r="P46" s="151">
        <v>0</v>
      </c>
      <c r="Q46" s="151">
        <v>0</v>
      </c>
      <c r="R46" s="152"/>
      <c r="S46" s="152" t="s">
        <v>109</v>
      </c>
      <c r="T46" s="152" t="s">
        <v>109</v>
      </c>
      <c r="U46" s="152">
        <v>0.42699999999999999</v>
      </c>
      <c r="V46" s="152">
        <v>16.567126030000001</v>
      </c>
      <c r="W46" s="152"/>
      <c r="X46" s="152" t="s">
        <v>174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175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13" x14ac:dyDescent="0.25">
      <c r="A47" s="157" t="s">
        <v>104</v>
      </c>
      <c r="B47" s="158" t="s">
        <v>72</v>
      </c>
      <c r="C47" s="175" t="s">
        <v>73</v>
      </c>
      <c r="D47" s="159"/>
      <c r="E47" s="160"/>
      <c r="F47" s="161"/>
      <c r="G47" s="162">
        <f>SUM(G48)</f>
        <v>0</v>
      </c>
      <c r="H47" s="156"/>
      <c r="I47" s="156">
        <v>53699.88</v>
      </c>
      <c r="J47" s="156"/>
      <c r="K47" s="156">
        <v>153792.60999999999</v>
      </c>
      <c r="L47" s="156"/>
      <c r="M47" s="156"/>
      <c r="N47" s="155"/>
      <c r="O47" s="155"/>
      <c r="P47" s="155"/>
      <c r="Q47" s="155"/>
      <c r="R47" s="156"/>
      <c r="S47" s="156"/>
      <c r="T47" s="156"/>
      <c r="U47" s="156"/>
      <c r="V47" s="156"/>
      <c r="W47" s="156"/>
      <c r="X47" s="156"/>
      <c r="AG47" t="s">
        <v>105</v>
      </c>
    </row>
    <row r="48" spans="1:60" x14ac:dyDescent="0.25">
      <c r="A48" s="169">
        <v>18</v>
      </c>
      <c r="B48" s="170" t="s">
        <v>176</v>
      </c>
      <c r="C48" s="178" t="s">
        <v>177</v>
      </c>
      <c r="D48" s="171" t="s">
        <v>131</v>
      </c>
      <c r="E48" s="172">
        <v>6893.4383200000002</v>
      </c>
      <c r="F48" s="173"/>
      <c r="G48" s="168">
        <f>F48*E48</f>
        <v>0</v>
      </c>
      <c r="H48" s="152">
        <v>7.79</v>
      </c>
      <c r="I48" s="152">
        <v>53699.884512800003</v>
      </c>
      <c r="J48" s="152">
        <v>22.31</v>
      </c>
      <c r="K48" s="152">
        <v>153792.60891919999</v>
      </c>
      <c r="L48" s="152">
        <v>21</v>
      </c>
      <c r="M48" s="152">
        <v>251065.9129</v>
      </c>
      <c r="N48" s="151">
        <v>5.0000000000000002E-5</v>
      </c>
      <c r="O48" s="151">
        <v>0.34467191600000002</v>
      </c>
      <c r="P48" s="151">
        <v>1E-3</v>
      </c>
      <c r="Q48" s="151">
        <v>6.8934383200000005</v>
      </c>
      <c r="R48" s="152"/>
      <c r="S48" s="152" t="s">
        <v>109</v>
      </c>
      <c r="T48" s="152" t="s">
        <v>109</v>
      </c>
      <c r="U48" s="152">
        <v>0.04</v>
      </c>
      <c r="V48" s="152">
        <v>275.7375328</v>
      </c>
      <c r="W48" s="152"/>
      <c r="X48" s="152" t="s">
        <v>110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125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13" x14ac:dyDescent="0.25">
      <c r="A49" s="157" t="s">
        <v>104</v>
      </c>
      <c r="B49" s="158" t="s">
        <v>74</v>
      </c>
      <c r="C49" s="175" t="s">
        <v>75</v>
      </c>
      <c r="D49" s="159"/>
      <c r="E49" s="160"/>
      <c r="F49" s="161"/>
      <c r="G49" s="162">
        <f>SUM(G50:G56)</f>
        <v>0</v>
      </c>
      <c r="H49" s="156"/>
      <c r="I49" s="156">
        <v>155.1</v>
      </c>
      <c r="J49" s="156"/>
      <c r="K49" s="156">
        <v>82805.45</v>
      </c>
      <c r="L49" s="156"/>
      <c r="M49" s="156"/>
      <c r="N49" s="155"/>
      <c r="O49" s="155"/>
      <c r="P49" s="155"/>
      <c r="Q49" s="155"/>
      <c r="R49" s="156"/>
      <c r="S49" s="156"/>
      <c r="T49" s="156"/>
      <c r="U49" s="156"/>
      <c r="V49" s="156"/>
      <c r="W49" s="156"/>
      <c r="X49" s="156"/>
      <c r="AG49" t="s">
        <v>105</v>
      </c>
    </row>
    <row r="50" spans="1:60" x14ac:dyDescent="0.25">
      <c r="A50" s="163">
        <v>19</v>
      </c>
      <c r="B50" s="164" t="s">
        <v>178</v>
      </c>
      <c r="C50" s="176" t="s">
        <v>179</v>
      </c>
      <c r="D50" s="165" t="s">
        <v>143</v>
      </c>
      <c r="E50" s="166">
        <v>203.63</v>
      </c>
      <c r="F50" s="167"/>
      <c r="G50" s="168">
        <f>F50*E50</f>
        <v>0</v>
      </c>
      <c r="H50" s="152">
        <v>0</v>
      </c>
      <c r="I50" s="152">
        <v>0</v>
      </c>
      <c r="J50" s="152">
        <v>26.6</v>
      </c>
      <c r="K50" s="152">
        <v>5416.558</v>
      </c>
      <c r="L50" s="152">
        <v>21</v>
      </c>
      <c r="M50" s="152">
        <v>6554.0376000000006</v>
      </c>
      <c r="N50" s="151">
        <v>0</v>
      </c>
      <c r="O50" s="151">
        <v>0</v>
      </c>
      <c r="P50" s="151">
        <v>0</v>
      </c>
      <c r="Q50" s="151">
        <v>0</v>
      </c>
      <c r="R50" s="152"/>
      <c r="S50" s="152" t="s">
        <v>109</v>
      </c>
      <c r="T50" s="152" t="s">
        <v>109</v>
      </c>
      <c r="U50" s="152">
        <v>0</v>
      </c>
      <c r="V50" s="152">
        <v>0</v>
      </c>
      <c r="W50" s="152"/>
      <c r="X50" s="152" t="s">
        <v>110</v>
      </c>
      <c r="Y50" s="146"/>
      <c r="Z50" s="146"/>
      <c r="AA50" s="146"/>
      <c r="AB50" s="146"/>
      <c r="AC50" s="146"/>
      <c r="AD50" s="146"/>
      <c r="AE50" s="146"/>
      <c r="AF50" s="146"/>
      <c r="AG50" s="146" t="s">
        <v>125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x14ac:dyDescent="0.25">
      <c r="A51" s="149"/>
      <c r="B51" s="150"/>
      <c r="C51" s="177" t="s">
        <v>180</v>
      </c>
      <c r="D51" s="153"/>
      <c r="E51" s="154">
        <v>203.63</v>
      </c>
      <c r="F51" s="152"/>
      <c r="G51" s="152"/>
      <c r="H51" s="152"/>
      <c r="I51" s="152"/>
      <c r="J51" s="152"/>
      <c r="K51" s="152"/>
      <c r="L51" s="152"/>
      <c r="M51" s="152"/>
      <c r="N51" s="151"/>
      <c r="O51" s="151"/>
      <c r="P51" s="151"/>
      <c r="Q51" s="151"/>
      <c r="R51" s="152"/>
      <c r="S51" s="152"/>
      <c r="T51" s="152"/>
      <c r="U51" s="152"/>
      <c r="V51" s="152"/>
      <c r="W51" s="152"/>
      <c r="X51" s="152"/>
      <c r="Y51" s="146"/>
      <c r="Z51" s="146"/>
      <c r="AA51" s="146"/>
      <c r="AB51" s="146"/>
      <c r="AC51" s="146"/>
      <c r="AD51" s="146"/>
      <c r="AE51" s="146"/>
      <c r="AF51" s="146"/>
      <c r="AG51" s="146" t="s">
        <v>113</v>
      </c>
      <c r="AH51" s="146">
        <v>5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0" x14ac:dyDescent="0.25">
      <c r="A52" s="163">
        <v>20</v>
      </c>
      <c r="B52" s="164" t="s">
        <v>181</v>
      </c>
      <c r="C52" s="176" t="s">
        <v>182</v>
      </c>
      <c r="D52" s="165" t="s">
        <v>143</v>
      </c>
      <c r="E52" s="166">
        <v>12.936</v>
      </c>
      <c r="F52" s="167"/>
      <c r="G52" s="168">
        <f>F52*E52</f>
        <v>0</v>
      </c>
      <c r="H52" s="152">
        <v>0</v>
      </c>
      <c r="I52" s="152">
        <v>0</v>
      </c>
      <c r="J52" s="152">
        <v>1375</v>
      </c>
      <c r="K52" s="152">
        <v>17787</v>
      </c>
      <c r="L52" s="152">
        <v>21</v>
      </c>
      <c r="M52" s="152">
        <v>21522.27</v>
      </c>
      <c r="N52" s="151">
        <v>0</v>
      </c>
      <c r="O52" s="151">
        <v>0</v>
      </c>
      <c r="P52" s="151">
        <v>0</v>
      </c>
      <c r="Q52" s="151">
        <v>0</v>
      </c>
      <c r="R52" s="152"/>
      <c r="S52" s="152" t="s">
        <v>109</v>
      </c>
      <c r="T52" s="152" t="s">
        <v>109</v>
      </c>
      <c r="U52" s="152">
        <v>0</v>
      </c>
      <c r="V52" s="152">
        <v>0</v>
      </c>
      <c r="W52" s="152"/>
      <c r="X52" s="152" t="s">
        <v>110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125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5">
      <c r="A53" s="149"/>
      <c r="B53" s="150"/>
      <c r="C53" s="177" t="s">
        <v>183</v>
      </c>
      <c r="D53" s="153"/>
      <c r="E53" s="154">
        <v>12.936</v>
      </c>
      <c r="F53" s="152"/>
      <c r="G53" s="152"/>
      <c r="H53" s="152"/>
      <c r="I53" s="152"/>
      <c r="J53" s="152"/>
      <c r="K53" s="152"/>
      <c r="L53" s="152"/>
      <c r="M53" s="152"/>
      <c r="N53" s="151"/>
      <c r="O53" s="151"/>
      <c r="P53" s="151"/>
      <c r="Q53" s="151"/>
      <c r="R53" s="152"/>
      <c r="S53" s="152"/>
      <c r="T53" s="152"/>
      <c r="U53" s="152"/>
      <c r="V53" s="152"/>
      <c r="W53" s="152"/>
      <c r="X53" s="152"/>
      <c r="Y53" s="146"/>
      <c r="Z53" s="146"/>
      <c r="AA53" s="146"/>
      <c r="AB53" s="146"/>
      <c r="AC53" s="146"/>
      <c r="AD53" s="146"/>
      <c r="AE53" s="146"/>
      <c r="AF53" s="146"/>
      <c r="AG53" s="146" t="s">
        <v>113</v>
      </c>
      <c r="AH53" s="146">
        <v>0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0" x14ac:dyDescent="0.25">
      <c r="A54" s="163">
        <v>21</v>
      </c>
      <c r="B54" s="164" t="s">
        <v>184</v>
      </c>
      <c r="C54" s="176" t="s">
        <v>185</v>
      </c>
      <c r="D54" s="165" t="s">
        <v>143</v>
      </c>
      <c r="E54" s="166">
        <v>20.79</v>
      </c>
      <c r="F54" s="167"/>
      <c r="G54" s="168">
        <f>F54*E54</f>
        <v>0</v>
      </c>
      <c r="H54" s="152">
        <v>0</v>
      </c>
      <c r="I54" s="152">
        <v>0</v>
      </c>
      <c r="J54" s="152">
        <v>2155</v>
      </c>
      <c r="K54" s="152">
        <v>44802.45</v>
      </c>
      <c r="L54" s="152">
        <v>21</v>
      </c>
      <c r="M54" s="152">
        <v>54210.964499999995</v>
      </c>
      <c r="N54" s="151">
        <v>0</v>
      </c>
      <c r="O54" s="151">
        <v>0</v>
      </c>
      <c r="P54" s="151">
        <v>0</v>
      </c>
      <c r="Q54" s="151">
        <v>0</v>
      </c>
      <c r="R54" s="152"/>
      <c r="S54" s="152" t="s">
        <v>109</v>
      </c>
      <c r="T54" s="152" t="s">
        <v>109</v>
      </c>
      <c r="U54" s="152">
        <v>0</v>
      </c>
      <c r="V54" s="152">
        <v>0</v>
      </c>
      <c r="W54" s="152"/>
      <c r="X54" s="152" t="s">
        <v>110</v>
      </c>
      <c r="Y54" s="146"/>
      <c r="Z54" s="146"/>
      <c r="AA54" s="146"/>
      <c r="AB54" s="146"/>
      <c r="AC54" s="146"/>
      <c r="AD54" s="146"/>
      <c r="AE54" s="146"/>
      <c r="AF54" s="146"/>
      <c r="AG54" s="146" t="s">
        <v>125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x14ac:dyDescent="0.25">
      <c r="A55" s="149"/>
      <c r="B55" s="150"/>
      <c r="C55" s="177" t="s">
        <v>186</v>
      </c>
      <c r="D55" s="153"/>
      <c r="E55" s="154">
        <v>20.79</v>
      </c>
      <c r="F55" s="152"/>
      <c r="G55" s="152"/>
      <c r="H55" s="152"/>
      <c r="I55" s="152"/>
      <c r="J55" s="152"/>
      <c r="K55" s="152"/>
      <c r="L55" s="152"/>
      <c r="M55" s="152"/>
      <c r="N55" s="151"/>
      <c r="O55" s="151"/>
      <c r="P55" s="151"/>
      <c r="Q55" s="151"/>
      <c r="R55" s="152"/>
      <c r="S55" s="152"/>
      <c r="T55" s="152"/>
      <c r="U55" s="152"/>
      <c r="V55" s="152"/>
      <c r="W55" s="152"/>
      <c r="X55" s="152"/>
      <c r="Y55" s="146"/>
      <c r="Z55" s="146"/>
      <c r="AA55" s="146"/>
      <c r="AB55" s="146"/>
      <c r="AC55" s="146"/>
      <c r="AD55" s="146"/>
      <c r="AE55" s="146"/>
      <c r="AF55" s="146"/>
      <c r="AG55" s="146" t="s">
        <v>113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x14ac:dyDescent="0.25">
      <c r="A56" s="169">
        <v>22</v>
      </c>
      <c r="B56" s="170" t="s">
        <v>187</v>
      </c>
      <c r="C56" s="178" t="s">
        <v>188</v>
      </c>
      <c r="D56" s="171" t="s">
        <v>143</v>
      </c>
      <c r="E56" s="172">
        <v>44.44144</v>
      </c>
      <c r="F56" s="173"/>
      <c r="G56" s="168">
        <f>F56*E56</f>
        <v>0</v>
      </c>
      <c r="H56" s="152">
        <v>3.49</v>
      </c>
      <c r="I56" s="152">
        <v>155.1006256</v>
      </c>
      <c r="J56" s="152">
        <v>333.01</v>
      </c>
      <c r="K56" s="152">
        <v>14799.4439344</v>
      </c>
      <c r="L56" s="152">
        <v>21</v>
      </c>
      <c r="M56" s="152">
        <v>18094.993399999999</v>
      </c>
      <c r="N56" s="151">
        <v>0</v>
      </c>
      <c r="O56" s="151">
        <v>0</v>
      </c>
      <c r="P56" s="151">
        <v>0</v>
      </c>
      <c r="Q56" s="151">
        <v>0</v>
      </c>
      <c r="R56" s="152"/>
      <c r="S56" s="152" t="s">
        <v>109</v>
      </c>
      <c r="T56" s="152" t="s">
        <v>109</v>
      </c>
      <c r="U56" s="152">
        <v>4.2000000000000003E-2</v>
      </c>
      <c r="V56" s="152">
        <v>1.8665404800000001</v>
      </c>
      <c r="W56" s="152"/>
      <c r="X56" s="152" t="s">
        <v>189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190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13" x14ac:dyDescent="0.25">
      <c r="A57" s="157" t="s">
        <v>104</v>
      </c>
      <c r="B57" s="158" t="s">
        <v>77</v>
      </c>
      <c r="C57" s="175" t="s">
        <v>27</v>
      </c>
      <c r="D57" s="159"/>
      <c r="E57" s="160"/>
      <c r="F57" s="161"/>
      <c r="G57" s="162">
        <f>G58+G60+G62+G64+G66+G68</f>
        <v>0</v>
      </c>
      <c r="H57" s="156"/>
      <c r="I57" s="156">
        <v>0</v>
      </c>
      <c r="J57" s="156"/>
      <c r="K57" s="156">
        <v>115093.74</v>
      </c>
      <c r="L57" s="156"/>
      <c r="M57" s="156"/>
      <c r="N57" s="155"/>
      <c r="O57" s="155"/>
      <c r="P57" s="155"/>
      <c r="Q57" s="155"/>
      <c r="R57" s="156"/>
      <c r="S57" s="156"/>
      <c r="T57" s="156"/>
      <c r="U57" s="156"/>
      <c r="V57" s="156"/>
      <c r="W57" s="156"/>
      <c r="X57" s="156"/>
      <c r="AG57" t="s">
        <v>105</v>
      </c>
    </row>
    <row r="58" spans="1:60" x14ac:dyDescent="0.25">
      <c r="A58" s="163">
        <v>23</v>
      </c>
      <c r="B58" s="164" t="s">
        <v>191</v>
      </c>
      <c r="C58" s="176" t="s">
        <v>192</v>
      </c>
      <c r="D58" s="165" t="s">
        <v>193</v>
      </c>
      <c r="E58" s="166">
        <v>1</v>
      </c>
      <c r="F58" s="167"/>
      <c r="G58" s="168">
        <f>F58*E58</f>
        <v>0</v>
      </c>
      <c r="H58" s="152">
        <v>0</v>
      </c>
      <c r="I58" s="152">
        <v>0</v>
      </c>
      <c r="J58" s="152">
        <v>7200</v>
      </c>
      <c r="K58" s="152">
        <v>7200</v>
      </c>
      <c r="L58" s="152">
        <v>21</v>
      </c>
      <c r="M58" s="152">
        <v>8712</v>
      </c>
      <c r="N58" s="151">
        <v>0</v>
      </c>
      <c r="O58" s="151">
        <v>0</v>
      </c>
      <c r="P58" s="151">
        <v>0</v>
      </c>
      <c r="Q58" s="151">
        <v>0</v>
      </c>
      <c r="R58" s="152"/>
      <c r="S58" s="152" t="s">
        <v>109</v>
      </c>
      <c r="T58" s="152" t="s">
        <v>118</v>
      </c>
      <c r="U58" s="152">
        <v>0</v>
      </c>
      <c r="V58" s="152">
        <v>0</v>
      </c>
      <c r="W58" s="152"/>
      <c r="X58" s="152" t="s">
        <v>121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194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0.5" x14ac:dyDescent="0.25">
      <c r="A59" s="149"/>
      <c r="B59" s="150"/>
      <c r="C59" s="236" t="s">
        <v>195</v>
      </c>
      <c r="D59" s="237"/>
      <c r="E59" s="237"/>
      <c r="F59" s="237"/>
      <c r="G59" s="237"/>
      <c r="H59" s="152"/>
      <c r="I59" s="152"/>
      <c r="J59" s="152"/>
      <c r="K59" s="152"/>
      <c r="L59" s="152"/>
      <c r="M59" s="152"/>
      <c r="N59" s="151"/>
      <c r="O59" s="151"/>
      <c r="P59" s="151"/>
      <c r="Q59" s="151"/>
      <c r="R59" s="152"/>
      <c r="S59" s="152"/>
      <c r="T59" s="152"/>
      <c r="U59" s="152"/>
      <c r="V59" s="152"/>
      <c r="W59" s="152"/>
      <c r="X59" s="152"/>
      <c r="Y59" s="146"/>
      <c r="Z59" s="146"/>
      <c r="AA59" s="146"/>
      <c r="AB59" s="146"/>
      <c r="AC59" s="146"/>
      <c r="AD59" s="146"/>
      <c r="AE59" s="146"/>
      <c r="AF59" s="146"/>
      <c r="AG59" s="146" t="s">
        <v>162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74" t="str">
        <f>C59</f>
        <v>Náklady dodavatele vyplývající z povinností dodavatele stanovených obchodními podmínkami před zahájením stavebních prací. Tato skupina zahrnuje zejména náklady na přípravné činnosti.</v>
      </c>
      <c r="BB59" s="146"/>
      <c r="BC59" s="146"/>
      <c r="BD59" s="146"/>
      <c r="BE59" s="146"/>
      <c r="BF59" s="146"/>
      <c r="BG59" s="146"/>
      <c r="BH59" s="146"/>
    </row>
    <row r="60" spans="1:60" x14ac:dyDescent="0.25">
      <c r="A60" s="163">
        <v>24</v>
      </c>
      <c r="B60" s="164" t="s">
        <v>196</v>
      </c>
      <c r="C60" s="176" t="s">
        <v>197</v>
      </c>
      <c r="D60" s="165" t="s">
        <v>193</v>
      </c>
      <c r="E60" s="166">
        <v>1</v>
      </c>
      <c r="F60" s="167"/>
      <c r="G60" s="168">
        <f>F60*E60</f>
        <v>0</v>
      </c>
      <c r="H60" s="152">
        <v>0</v>
      </c>
      <c r="I60" s="152">
        <v>0</v>
      </c>
      <c r="J60" s="152">
        <v>21944.49</v>
      </c>
      <c r="K60" s="152">
        <v>21944.49</v>
      </c>
      <c r="L60" s="152">
        <v>21</v>
      </c>
      <c r="M60" s="152">
        <v>26552.832900000001</v>
      </c>
      <c r="N60" s="151">
        <v>0</v>
      </c>
      <c r="O60" s="151">
        <v>0</v>
      </c>
      <c r="P60" s="151">
        <v>0</v>
      </c>
      <c r="Q60" s="151">
        <v>0</v>
      </c>
      <c r="R60" s="152"/>
      <c r="S60" s="152" t="s">
        <v>109</v>
      </c>
      <c r="T60" s="152" t="s">
        <v>118</v>
      </c>
      <c r="U60" s="152">
        <v>0</v>
      </c>
      <c r="V60" s="152">
        <v>0</v>
      </c>
      <c r="W60" s="152"/>
      <c r="X60" s="152" t="s">
        <v>121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198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30.5" x14ac:dyDescent="0.25">
      <c r="A61" s="149"/>
      <c r="B61" s="150"/>
      <c r="C61" s="236" t="s">
        <v>199</v>
      </c>
      <c r="D61" s="237"/>
      <c r="E61" s="237"/>
      <c r="F61" s="237"/>
      <c r="G61" s="237"/>
      <c r="H61" s="152"/>
      <c r="I61" s="152"/>
      <c r="J61" s="152"/>
      <c r="K61" s="152"/>
      <c r="L61" s="152"/>
      <c r="M61" s="152"/>
      <c r="N61" s="151"/>
      <c r="O61" s="151"/>
      <c r="P61" s="151"/>
      <c r="Q61" s="151"/>
      <c r="R61" s="152"/>
      <c r="S61" s="152"/>
      <c r="T61" s="152"/>
      <c r="U61" s="152"/>
      <c r="V61" s="152"/>
      <c r="W61" s="152"/>
      <c r="X61" s="152"/>
      <c r="Y61" s="146"/>
      <c r="Z61" s="146"/>
      <c r="AA61" s="146"/>
      <c r="AB61" s="146"/>
      <c r="AC61" s="146"/>
      <c r="AD61" s="146"/>
      <c r="AE61" s="146"/>
      <c r="AF61" s="146"/>
      <c r="AG61" s="146" t="s">
        <v>162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74" t="str">
        <f>C61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61" s="146"/>
      <c r="BC61" s="146"/>
      <c r="BD61" s="146"/>
      <c r="BE61" s="146"/>
      <c r="BF61" s="146"/>
      <c r="BG61" s="146"/>
      <c r="BH61" s="146"/>
    </row>
    <row r="62" spans="1:60" x14ac:dyDescent="0.25">
      <c r="A62" s="163">
        <v>25</v>
      </c>
      <c r="B62" s="164" t="s">
        <v>200</v>
      </c>
      <c r="C62" s="176" t="s">
        <v>201</v>
      </c>
      <c r="D62" s="165" t="s">
        <v>193</v>
      </c>
      <c r="E62" s="166">
        <v>1</v>
      </c>
      <c r="F62" s="167"/>
      <c r="G62" s="168">
        <f>F62*E62</f>
        <v>0</v>
      </c>
      <c r="H62" s="152">
        <v>0</v>
      </c>
      <c r="I62" s="152">
        <v>0</v>
      </c>
      <c r="J62" s="152">
        <v>14629.66</v>
      </c>
      <c r="K62" s="152">
        <v>14629.66</v>
      </c>
      <c r="L62" s="152">
        <v>21</v>
      </c>
      <c r="M62" s="152">
        <v>17701.888599999998</v>
      </c>
      <c r="N62" s="151">
        <v>0</v>
      </c>
      <c r="O62" s="151">
        <v>0</v>
      </c>
      <c r="P62" s="151">
        <v>0</v>
      </c>
      <c r="Q62" s="151">
        <v>0</v>
      </c>
      <c r="R62" s="152"/>
      <c r="S62" s="152" t="s">
        <v>109</v>
      </c>
      <c r="T62" s="152" t="s">
        <v>118</v>
      </c>
      <c r="U62" s="152">
        <v>0</v>
      </c>
      <c r="V62" s="152">
        <v>0</v>
      </c>
      <c r="W62" s="152"/>
      <c r="X62" s="152" t="s">
        <v>121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198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30.5" x14ac:dyDescent="0.25">
      <c r="A63" s="149"/>
      <c r="B63" s="150"/>
      <c r="C63" s="236" t="s">
        <v>202</v>
      </c>
      <c r="D63" s="237"/>
      <c r="E63" s="237"/>
      <c r="F63" s="237"/>
      <c r="G63" s="237"/>
      <c r="H63" s="152"/>
      <c r="I63" s="152"/>
      <c r="J63" s="152"/>
      <c r="K63" s="152"/>
      <c r="L63" s="152"/>
      <c r="M63" s="152"/>
      <c r="N63" s="151"/>
      <c r="O63" s="151"/>
      <c r="P63" s="151"/>
      <c r="Q63" s="151"/>
      <c r="R63" s="152"/>
      <c r="S63" s="152"/>
      <c r="T63" s="152"/>
      <c r="U63" s="152"/>
      <c r="V63" s="152"/>
      <c r="W63" s="152"/>
      <c r="X63" s="152"/>
      <c r="Y63" s="146"/>
      <c r="Z63" s="146"/>
      <c r="AA63" s="146"/>
      <c r="AB63" s="146"/>
      <c r="AC63" s="146"/>
      <c r="AD63" s="146"/>
      <c r="AE63" s="146"/>
      <c r="AF63" s="146"/>
      <c r="AG63" s="146" t="s">
        <v>162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74" t="str">
        <f>C63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63" s="146"/>
      <c r="BC63" s="146"/>
      <c r="BD63" s="146"/>
      <c r="BE63" s="146"/>
      <c r="BF63" s="146"/>
      <c r="BG63" s="146"/>
      <c r="BH63" s="146"/>
    </row>
    <row r="64" spans="1:60" x14ac:dyDescent="0.25">
      <c r="A64" s="163">
        <v>26</v>
      </c>
      <c r="B64" s="164" t="s">
        <v>203</v>
      </c>
      <c r="C64" s="176" t="s">
        <v>204</v>
      </c>
      <c r="D64" s="165" t="s">
        <v>193</v>
      </c>
      <c r="E64" s="166">
        <v>1</v>
      </c>
      <c r="F64" s="167"/>
      <c r="G64" s="168">
        <f>F64*E64</f>
        <v>0</v>
      </c>
      <c r="H64" s="152">
        <v>0</v>
      </c>
      <c r="I64" s="152">
        <v>0</v>
      </c>
      <c r="J64" s="152">
        <v>7314.83</v>
      </c>
      <c r="K64" s="152">
        <v>7314.83</v>
      </c>
      <c r="L64" s="152">
        <v>21</v>
      </c>
      <c r="M64" s="152">
        <v>8850.9442999999992</v>
      </c>
      <c r="N64" s="151">
        <v>0</v>
      </c>
      <c r="O64" s="151">
        <v>0</v>
      </c>
      <c r="P64" s="151">
        <v>0</v>
      </c>
      <c r="Q64" s="151">
        <v>0</v>
      </c>
      <c r="R64" s="152"/>
      <c r="S64" s="152" t="s">
        <v>109</v>
      </c>
      <c r="T64" s="152" t="s">
        <v>118</v>
      </c>
      <c r="U64" s="152">
        <v>0</v>
      </c>
      <c r="V64" s="152">
        <v>0</v>
      </c>
      <c r="W64" s="152"/>
      <c r="X64" s="152" t="s">
        <v>121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198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0.5" x14ac:dyDescent="0.25">
      <c r="A65" s="149"/>
      <c r="B65" s="150"/>
      <c r="C65" s="236" t="s">
        <v>205</v>
      </c>
      <c r="D65" s="237"/>
      <c r="E65" s="237"/>
      <c r="F65" s="237"/>
      <c r="G65" s="237"/>
      <c r="H65" s="152"/>
      <c r="I65" s="152"/>
      <c r="J65" s="152"/>
      <c r="K65" s="152"/>
      <c r="L65" s="152"/>
      <c r="M65" s="152"/>
      <c r="N65" s="151"/>
      <c r="O65" s="151"/>
      <c r="P65" s="151"/>
      <c r="Q65" s="151"/>
      <c r="R65" s="152"/>
      <c r="S65" s="152"/>
      <c r="T65" s="152"/>
      <c r="U65" s="152"/>
      <c r="V65" s="152"/>
      <c r="W65" s="152"/>
      <c r="X65" s="152"/>
      <c r="Y65" s="146"/>
      <c r="Z65" s="146"/>
      <c r="AA65" s="146"/>
      <c r="AB65" s="146"/>
      <c r="AC65" s="146"/>
      <c r="AD65" s="146"/>
      <c r="AE65" s="146"/>
      <c r="AF65" s="146"/>
      <c r="AG65" s="146" t="s">
        <v>162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74" t="str">
        <f>C65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65" s="146"/>
      <c r="BC65" s="146"/>
      <c r="BD65" s="146"/>
      <c r="BE65" s="146"/>
      <c r="BF65" s="146"/>
      <c r="BG65" s="146"/>
      <c r="BH65" s="146"/>
    </row>
    <row r="66" spans="1:60" x14ac:dyDescent="0.25">
      <c r="A66" s="163">
        <v>27</v>
      </c>
      <c r="B66" s="164" t="s">
        <v>206</v>
      </c>
      <c r="C66" s="176" t="s">
        <v>207</v>
      </c>
      <c r="D66" s="165" t="s">
        <v>193</v>
      </c>
      <c r="E66" s="166">
        <v>1</v>
      </c>
      <c r="F66" s="167"/>
      <c r="G66" s="168">
        <f>F66*E66</f>
        <v>0</v>
      </c>
      <c r="H66" s="152">
        <v>0</v>
      </c>
      <c r="I66" s="152">
        <v>0</v>
      </c>
      <c r="J66" s="152">
        <v>27430.61</v>
      </c>
      <c r="K66" s="152">
        <v>27430.61</v>
      </c>
      <c r="L66" s="152">
        <v>21</v>
      </c>
      <c r="M66" s="152">
        <v>33191.038099999998</v>
      </c>
      <c r="N66" s="151">
        <v>0</v>
      </c>
      <c r="O66" s="151">
        <v>0</v>
      </c>
      <c r="P66" s="151">
        <v>0</v>
      </c>
      <c r="Q66" s="151">
        <v>0</v>
      </c>
      <c r="R66" s="152"/>
      <c r="S66" s="152" t="s">
        <v>109</v>
      </c>
      <c r="T66" s="152" t="s">
        <v>118</v>
      </c>
      <c r="U66" s="152">
        <v>0</v>
      </c>
      <c r="V66" s="152">
        <v>0</v>
      </c>
      <c r="W66" s="152"/>
      <c r="X66" s="152" t="s">
        <v>121</v>
      </c>
      <c r="Y66" s="146"/>
      <c r="Z66" s="146"/>
      <c r="AA66" s="146"/>
      <c r="AB66" s="146"/>
      <c r="AC66" s="146"/>
      <c r="AD66" s="146"/>
      <c r="AE66" s="146"/>
      <c r="AF66" s="146"/>
      <c r="AG66" s="146" t="s">
        <v>208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20.5" x14ac:dyDescent="0.25">
      <c r="A67" s="149"/>
      <c r="B67" s="150"/>
      <c r="C67" s="236" t="s">
        <v>209</v>
      </c>
      <c r="D67" s="237"/>
      <c r="E67" s="237"/>
      <c r="F67" s="237"/>
      <c r="G67" s="237"/>
      <c r="H67" s="152"/>
      <c r="I67" s="152"/>
      <c r="J67" s="152"/>
      <c r="K67" s="152"/>
      <c r="L67" s="152"/>
      <c r="M67" s="152"/>
      <c r="N67" s="151"/>
      <c r="O67" s="151"/>
      <c r="P67" s="151"/>
      <c r="Q67" s="151"/>
      <c r="R67" s="152"/>
      <c r="S67" s="152"/>
      <c r="T67" s="152"/>
      <c r="U67" s="152"/>
      <c r="V67" s="152"/>
      <c r="W67" s="152"/>
      <c r="X67" s="152"/>
      <c r="Y67" s="146"/>
      <c r="Z67" s="146"/>
      <c r="AA67" s="146"/>
      <c r="AB67" s="146"/>
      <c r="AC67" s="146"/>
      <c r="AD67" s="146"/>
      <c r="AE67" s="146"/>
      <c r="AF67" s="146"/>
      <c r="AG67" s="146" t="s">
        <v>162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74" t="str">
        <f>C67</f>
        <v>Náklady na ztížené provádění stavebních prací v důsledku nepřerušeného dopravního provozu na staveništi nebo v jeho bezprostředním okolí.</v>
      </c>
      <c r="BB67" s="146"/>
      <c r="BC67" s="146"/>
      <c r="BD67" s="146"/>
      <c r="BE67" s="146"/>
      <c r="BF67" s="146"/>
      <c r="BG67" s="146"/>
      <c r="BH67" s="146"/>
    </row>
    <row r="68" spans="1:60" x14ac:dyDescent="0.25">
      <c r="A68" s="163">
        <v>28</v>
      </c>
      <c r="B68" s="164" t="s">
        <v>210</v>
      </c>
      <c r="C68" s="176" t="s">
        <v>211</v>
      </c>
      <c r="D68" s="165" t="s">
        <v>193</v>
      </c>
      <c r="E68" s="166">
        <v>1</v>
      </c>
      <c r="F68" s="167"/>
      <c r="G68" s="168">
        <f>F68*E68</f>
        <v>0</v>
      </c>
      <c r="H68" s="152">
        <v>0</v>
      </c>
      <c r="I68" s="152">
        <v>0</v>
      </c>
      <c r="J68" s="152">
        <v>36574.15</v>
      </c>
      <c r="K68" s="152">
        <v>36574.15</v>
      </c>
      <c r="L68" s="152">
        <v>21</v>
      </c>
      <c r="M68" s="152">
        <v>44254.7215</v>
      </c>
      <c r="N68" s="151">
        <v>0</v>
      </c>
      <c r="O68" s="151">
        <v>0</v>
      </c>
      <c r="P68" s="151">
        <v>0</v>
      </c>
      <c r="Q68" s="151">
        <v>0</v>
      </c>
      <c r="R68" s="152"/>
      <c r="S68" s="152" t="s">
        <v>109</v>
      </c>
      <c r="T68" s="152" t="s">
        <v>118</v>
      </c>
      <c r="U68" s="152">
        <v>0</v>
      </c>
      <c r="V68" s="152">
        <v>0</v>
      </c>
      <c r="W68" s="152"/>
      <c r="X68" s="152" t="s">
        <v>121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198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x14ac:dyDescent="0.25">
      <c r="A69" s="149"/>
      <c r="B69" s="150"/>
      <c r="C69" s="236" t="s">
        <v>212</v>
      </c>
      <c r="D69" s="237"/>
      <c r="E69" s="237"/>
      <c r="F69" s="237"/>
      <c r="G69" s="237"/>
      <c r="H69" s="152"/>
      <c r="I69" s="152"/>
      <c r="J69" s="152"/>
      <c r="K69" s="152"/>
      <c r="L69" s="152"/>
      <c r="M69" s="152"/>
      <c r="N69" s="151"/>
      <c r="O69" s="151"/>
      <c r="P69" s="151"/>
      <c r="Q69" s="151"/>
      <c r="R69" s="152"/>
      <c r="S69" s="152"/>
      <c r="T69" s="152"/>
      <c r="U69" s="152"/>
      <c r="V69" s="152"/>
      <c r="W69" s="152"/>
      <c r="X69" s="152"/>
      <c r="Y69" s="146"/>
      <c r="Z69" s="146"/>
      <c r="AA69" s="146"/>
      <c r="AB69" s="146"/>
      <c r="AC69" s="146"/>
      <c r="AD69" s="146"/>
      <c r="AE69" s="146"/>
      <c r="AF69" s="146"/>
      <c r="AG69" s="146" t="s">
        <v>162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ht="13" x14ac:dyDescent="0.25">
      <c r="A70" s="157" t="s">
        <v>104</v>
      </c>
      <c r="B70" s="158" t="s">
        <v>78</v>
      </c>
      <c r="C70" s="175" t="s">
        <v>28</v>
      </c>
      <c r="D70" s="159"/>
      <c r="E70" s="160"/>
      <c r="F70" s="161"/>
      <c r="G70" s="162">
        <f>G71+G73+G75+G77</f>
        <v>0</v>
      </c>
      <c r="H70" s="156"/>
      <c r="I70" s="156">
        <v>0</v>
      </c>
      <c r="J70" s="156"/>
      <c r="K70" s="156">
        <v>67000</v>
      </c>
      <c r="L70" s="156"/>
      <c r="M70" s="156"/>
      <c r="N70" s="155"/>
      <c r="O70" s="155"/>
      <c r="P70" s="155"/>
      <c r="Q70" s="155"/>
      <c r="R70" s="156"/>
      <c r="S70" s="156"/>
      <c r="T70" s="156"/>
      <c r="U70" s="156"/>
      <c r="V70" s="156"/>
      <c r="W70" s="156"/>
      <c r="X70" s="156"/>
      <c r="AG70" t="s">
        <v>105</v>
      </c>
    </row>
    <row r="71" spans="1:60" x14ac:dyDescent="0.25">
      <c r="A71" s="163">
        <v>29</v>
      </c>
      <c r="B71" s="164" t="s">
        <v>213</v>
      </c>
      <c r="C71" s="176" t="s">
        <v>214</v>
      </c>
      <c r="D71" s="165" t="s">
        <v>193</v>
      </c>
      <c r="E71" s="166">
        <v>1</v>
      </c>
      <c r="F71" s="167"/>
      <c r="G71" s="168">
        <f>F71*E71</f>
        <v>0</v>
      </c>
      <c r="H71" s="152">
        <v>0</v>
      </c>
      <c r="I71" s="152">
        <v>0</v>
      </c>
      <c r="J71" s="152">
        <v>15000</v>
      </c>
      <c r="K71" s="152">
        <v>15000</v>
      </c>
      <c r="L71" s="152">
        <v>21</v>
      </c>
      <c r="M71" s="152">
        <v>18150</v>
      </c>
      <c r="N71" s="151">
        <v>0</v>
      </c>
      <c r="O71" s="151">
        <v>0</v>
      </c>
      <c r="P71" s="151">
        <v>0</v>
      </c>
      <c r="Q71" s="151">
        <v>0</v>
      </c>
      <c r="R71" s="152"/>
      <c r="S71" s="152" t="s">
        <v>109</v>
      </c>
      <c r="T71" s="152" t="s">
        <v>118</v>
      </c>
      <c r="U71" s="152">
        <v>0</v>
      </c>
      <c r="V71" s="152">
        <v>0</v>
      </c>
      <c r="W71" s="152"/>
      <c r="X71" s="152" t="s">
        <v>121</v>
      </c>
      <c r="Y71" s="146"/>
      <c r="Z71" s="146"/>
      <c r="AA71" s="146"/>
      <c r="AB71" s="146"/>
      <c r="AC71" s="146"/>
      <c r="AD71" s="146"/>
      <c r="AE71" s="146"/>
      <c r="AF71" s="146"/>
      <c r="AG71" s="146" t="s">
        <v>194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30.5" x14ac:dyDescent="0.25">
      <c r="A72" s="149"/>
      <c r="B72" s="150"/>
      <c r="C72" s="236" t="s">
        <v>215</v>
      </c>
      <c r="D72" s="237"/>
      <c r="E72" s="237"/>
      <c r="F72" s="237"/>
      <c r="G72" s="237"/>
      <c r="H72" s="152"/>
      <c r="I72" s="152"/>
      <c r="J72" s="152"/>
      <c r="K72" s="152"/>
      <c r="L72" s="152"/>
      <c r="M72" s="152"/>
      <c r="N72" s="151"/>
      <c r="O72" s="151"/>
      <c r="P72" s="151"/>
      <c r="Q72" s="151"/>
      <c r="R72" s="152"/>
      <c r="S72" s="152"/>
      <c r="T72" s="152"/>
      <c r="U72" s="152"/>
      <c r="V72" s="152"/>
      <c r="W72" s="152"/>
      <c r="X72" s="152"/>
      <c r="Y72" s="146"/>
      <c r="Z72" s="146"/>
      <c r="AA72" s="146"/>
      <c r="AB72" s="146"/>
      <c r="AC72" s="146"/>
      <c r="AD72" s="146"/>
      <c r="AE72" s="146"/>
      <c r="AF72" s="146"/>
      <c r="AG72" s="146" t="s">
        <v>162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74" t="str">
        <f>C72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72" s="146"/>
      <c r="BC72" s="146"/>
      <c r="BD72" s="146"/>
      <c r="BE72" s="146"/>
      <c r="BF72" s="146"/>
      <c r="BG72" s="146"/>
      <c r="BH72" s="146"/>
    </row>
    <row r="73" spans="1:60" x14ac:dyDescent="0.25">
      <c r="A73" s="163">
        <v>30</v>
      </c>
      <c r="B73" s="164" t="s">
        <v>216</v>
      </c>
      <c r="C73" s="176" t="s">
        <v>217</v>
      </c>
      <c r="D73" s="165" t="s">
        <v>193</v>
      </c>
      <c r="E73" s="166">
        <v>1</v>
      </c>
      <c r="F73" s="167"/>
      <c r="G73" s="168">
        <f>F73*E73</f>
        <v>0</v>
      </c>
      <c r="H73" s="152">
        <v>0</v>
      </c>
      <c r="I73" s="152">
        <v>0</v>
      </c>
      <c r="J73" s="152">
        <v>15000</v>
      </c>
      <c r="K73" s="152">
        <v>15000</v>
      </c>
      <c r="L73" s="152">
        <v>21</v>
      </c>
      <c r="M73" s="152">
        <v>18150</v>
      </c>
      <c r="N73" s="151">
        <v>0</v>
      </c>
      <c r="O73" s="151">
        <v>0</v>
      </c>
      <c r="P73" s="151">
        <v>0</v>
      </c>
      <c r="Q73" s="151">
        <v>0</v>
      </c>
      <c r="R73" s="152"/>
      <c r="S73" s="152" t="s">
        <v>109</v>
      </c>
      <c r="T73" s="152" t="s">
        <v>118</v>
      </c>
      <c r="U73" s="152">
        <v>0</v>
      </c>
      <c r="V73" s="152">
        <v>0</v>
      </c>
      <c r="W73" s="152"/>
      <c r="X73" s="152" t="s">
        <v>121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194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30.5" x14ac:dyDescent="0.25">
      <c r="A74" s="149"/>
      <c r="B74" s="150"/>
      <c r="C74" s="236" t="s">
        <v>218</v>
      </c>
      <c r="D74" s="237"/>
      <c r="E74" s="237"/>
      <c r="F74" s="237"/>
      <c r="G74" s="237"/>
      <c r="H74" s="152"/>
      <c r="I74" s="152"/>
      <c r="J74" s="152"/>
      <c r="K74" s="152"/>
      <c r="L74" s="152"/>
      <c r="M74" s="152"/>
      <c r="N74" s="151"/>
      <c r="O74" s="151"/>
      <c r="P74" s="151"/>
      <c r="Q74" s="151"/>
      <c r="R74" s="152"/>
      <c r="S74" s="152"/>
      <c r="T74" s="152"/>
      <c r="U74" s="152"/>
      <c r="V74" s="152"/>
      <c r="W74" s="152"/>
      <c r="X74" s="152"/>
      <c r="Y74" s="146"/>
      <c r="Z74" s="146"/>
      <c r="AA74" s="146"/>
      <c r="AB74" s="146"/>
      <c r="AC74" s="146"/>
      <c r="AD74" s="146"/>
      <c r="AE74" s="146"/>
      <c r="AF74" s="146"/>
      <c r="AG74" s="146" t="s">
        <v>162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74" t="str">
        <f>C74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74" s="146"/>
      <c r="BC74" s="146"/>
      <c r="BD74" s="146"/>
      <c r="BE74" s="146"/>
      <c r="BF74" s="146"/>
      <c r="BG74" s="146"/>
      <c r="BH74" s="146"/>
    </row>
    <row r="75" spans="1:60" x14ac:dyDescent="0.25">
      <c r="A75" s="163">
        <v>31</v>
      </c>
      <c r="B75" s="164" t="s">
        <v>219</v>
      </c>
      <c r="C75" s="176" t="s">
        <v>220</v>
      </c>
      <c r="D75" s="165" t="s">
        <v>193</v>
      </c>
      <c r="E75" s="166">
        <v>1</v>
      </c>
      <c r="F75" s="167"/>
      <c r="G75" s="168">
        <f>F75*E75</f>
        <v>0</v>
      </c>
      <c r="H75" s="152">
        <v>0</v>
      </c>
      <c r="I75" s="152">
        <v>0</v>
      </c>
      <c r="J75" s="152">
        <v>25000</v>
      </c>
      <c r="K75" s="152">
        <v>25000</v>
      </c>
      <c r="L75" s="152">
        <v>21</v>
      </c>
      <c r="M75" s="152">
        <v>30250</v>
      </c>
      <c r="N75" s="151">
        <v>0</v>
      </c>
      <c r="O75" s="151">
        <v>0</v>
      </c>
      <c r="P75" s="151">
        <v>0</v>
      </c>
      <c r="Q75" s="151">
        <v>0</v>
      </c>
      <c r="R75" s="152"/>
      <c r="S75" s="152" t="s">
        <v>109</v>
      </c>
      <c r="T75" s="152" t="s">
        <v>118</v>
      </c>
      <c r="U75" s="152">
        <v>0</v>
      </c>
      <c r="V75" s="152">
        <v>0</v>
      </c>
      <c r="W75" s="152"/>
      <c r="X75" s="152" t="s">
        <v>121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194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20.5" x14ac:dyDescent="0.25">
      <c r="A76" s="149"/>
      <c r="B76" s="150"/>
      <c r="C76" s="236" t="s">
        <v>221</v>
      </c>
      <c r="D76" s="237"/>
      <c r="E76" s="237"/>
      <c r="F76" s="237"/>
      <c r="G76" s="237"/>
      <c r="H76" s="152"/>
      <c r="I76" s="152"/>
      <c r="J76" s="152"/>
      <c r="K76" s="152"/>
      <c r="L76" s="152"/>
      <c r="M76" s="152"/>
      <c r="N76" s="151"/>
      <c r="O76" s="151"/>
      <c r="P76" s="151"/>
      <c r="Q76" s="151"/>
      <c r="R76" s="152"/>
      <c r="S76" s="152"/>
      <c r="T76" s="152"/>
      <c r="U76" s="152"/>
      <c r="V76" s="152"/>
      <c r="W76" s="152"/>
      <c r="X76" s="152"/>
      <c r="Y76" s="146"/>
      <c r="Z76" s="146"/>
      <c r="AA76" s="146"/>
      <c r="AB76" s="146"/>
      <c r="AC76" s="146"/>
      <c r="AD76" s="146"/>
      <c r="AE76" s="146"/>
      <c r="AF76" s="146"/>
      <c r="AG76" s="146" t="s">
        <v>162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74" t="str">
        <f>C76</f>
        <v>Náklady zhotovitele, související s prováděním zkoušek a revizí předepsaných technickými normami nebo objednatelem a které jsou pro provedení díla nezbytné.</v>
      </c>
      <c r="BB76" s="146"/>
      <c r="BC76" s="146"/>
      <c r="BD76" s="146"/>
      <c r="BE76" s="146"/>
      <c r="BF76" s="146"/>
      <c r="BG76" s="146"/>
      <c r="BH76" s="146"/>
    </row>
    <row r="77" spans="1:60" x14ac:dyDescent="0.25">
      <c r="A77" s="163">
        <v>32</v>
      </c>
      <c r="B77" s="164" t="s">
        <v>222</v>
      </c>
      <c r="C77" s="176" t="s">
        <v>223</v>
      </c>
      <c r="D77" s="165" t="s">
        <v>193</v>
      </c>
      <c r="E77" s="166">
        <v>1</v>
      </c>
      <c r="F77" s="167"/>
      <c r="G77" s="168">
        <f>F77*E77</f>
        <v>0</v>
      </c>
      <c r="H77" s="152">
        <v>0</v>
      </c>
      <c r="I77" s="152">
        <v>0</v>
      </c>
      <c r="J77" s="152">
        <v>12000</v>
      </c>
      <c r="K77" s="152">
        <v>12000</v>
      </c>
      <c r="L77" s="152">
        <v>21</v>
      </c>
      <c r="M77" s="152">
        <v>14520</v>
      </c>
      <c r="N77" s="151">
        <v>0</v>
      </c>
      <c r="O77" s="151">
        <v>0</v>
      </c>
      <c r="P77" s="151">
        <v>0</v>
      </c>
      <c r="Q77" s="151">
        <v>0</v>
      </c>
      <c r="R77" s="152"/>
      <c r="S77" s="152" t="s">
        <v>109</v>
      </c>
      <c r="T77" s="152" t="s">
        <v>118</v>
      </c>
      <c r="U77" s="152">
        <v>0</v>
      </c>
      <c r="V77" s="152">
        <v>0</v>
      </c>
      <c r="W77" s="152"/>
      <c r="X77" s="152" t="s">
        <v>121</v>
      </c>
      <c r="Y77" s="146"/>
      <c r="Z77" s="146"/>
      <c r="AA77" s="146"/>
      <c r="AB77" s="146"/>
      <c r="AC77" s="146"/>
      <c r="AD77" s="146"/>
      <c r="AE77" s="146"/>
      <c r="AF77" s="146"/>
      <c r="AG77" s="146" t="s">
        <v>194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x14ac:dyDescent="0.25">
      <c r="A78" s="149"/>
      <c r="B78" s="150"/>
      <c r="C78" s="236" t="s">
        <v>224</v>
      </c>
      <c r="D78" s="237"/>
      <c r="E78" s="237"/>
      <c r="F78" s="237"/>
      <c r="G78" s="237"/>
      <c r="H78" s="152"/>
      <c r="I78" s="152"/>
      <c r="J78" s="152"/>
      <c r="K78" s="152"/>
      <c r="L78" s="152"/>
      <c r="M78" s="152"/>
      <c r="N78" s="151"/>
      <c r="O78" s="151"/>
      <c r="P78" s="151"/>
      <c r="Q78" s="151"/>
      <c r="R78" s="152"/>
      <c r="S78" s="152"/>
      <c r="T78" s="152"/>
      <c r="U78" s="152"/>
      <c r="V78" s="152"/>
      <c r="W78" s="152"/>
      <c r="X78" s="152"/>
      <c r="Y78" s="146"/>
      <c r="Z78" s="146"/>
      <c r="AA78" s="146"/>
      <c r="AB78" s="146"/>
      <c r="AC78" s="146"/>
      <c r="AD78" s="146"/>
      <c r="AE78" s="146"/>
      <c r="AF78" s="146"/>
      <c r="AG78" s="146" t="s">
        <v>162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74" t="str">
        <f>C78</f>
        <v>Náklady zhotovitele, které vzniknou v souvislosti s povinnostmi zhotovitele při předání a převzetí díla.</v>
      </c>
      <c r="BB78" s="146"/>
      <c r="BC78" s="146"/>
      <c r="BD78" s="146"/>
      <c r="BE78" s="146"/>
      <c r="BF78" s="146"/>
      <c r="BG78" s="146"/>
      <c r="BH78" s="146"/>
    </row>
    <row r="79" spans="1:60" x14ac:dyDescent="0.25">
      <c r="A79" s="2"/>
      <c r="B79" s="3"/>
      <c r="C79" s="179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E79">
        <v>15</v>
      </c>
      <c r="AF79">
        <v>21</v>
      </c>
      <c r="AG79" t="s">
        <v>91</v>
      </c>
    </row>
    <row r="80" spans="1:60" x14ac:dyDescent="0.25">
      <c r="C80" s="180"/>
      <c r="D80" s="9"/>
      <c r="AG80" t="s">
        <v>225</v>
      </c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  <row r="4999" spans="4:4" x14ac:dyDescent="0.25">
      <c r="D4999" s="9"/>
    </row>
    <row r="5000" spans="4:4" x14ac:dyDescent="0.25">
      <c r="D5000" s="9"/>
    </row>
  </sheetData>
  <mergeCells count="15">
    <mergeCell ref="C74:G74"/>
    <mergeCell ref="C76:G76"/>
    <mergeCell ref="C78:G78"/>
    <mergeCell ref="C61:G61"/>
    <mergeCell ref="C63:G63"/>
    <mergeCell ref="C65:G65"/>
    <mergeCell ref="C67:G67"/>
    <mergeCell ref="C69:G69"/>
    <mergeCell ref="C72:G72"/>
    <mergeCell ref="C59:G59"/>
    <mergeCell ref="A1:G1"/>
    <mergeCell ref="C2:G2"/>
    <mergeCell ref="C3:G3"/>
    <mergeCell ref="C4:G4"/>
    <mergeCell ref="C37:G3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1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3 Pol'!Názvy_tisku</vt:lpstr>
      <vt:lpstr>oadresa</vt:lpstr>
      <vt:lpstr>Stavba!Objednatel</vt:lpstr>
      <vt:lpstr>Stavba!Objekt</vt:lpstr>
      <vt:lpstr>'1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Stavba!SazbaDPH2</vt:lpstr>
      <vt:lpstr>Vypracoval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Kateřina Jurgová</cp:lastModifiedBy>
  <cp:lastPrinted>2019-03-19T12:27:02Z</cp:lastPrinted>
  <dcterms:created xsi:type="dcterms:W3CDTF">2009-04-08T07:15:50Z</dcterms:created>
  <dcterms:modified xsi:type="dcterms:W3CDTF">2022-05-04T14:41:15Z</dcterms:modified>
</cp:coreProperties>
</file>