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750" firstSheet="1" activeTab="1"/>
  </bookViews>
  <sheets>
    <sheet name="Pokyny pro vyplnění" sheetId="1" state="hidden" r:id="rId1"/>
    <sheet name="Stavba" sheetId="2" r:id="rId2"/>
    <sheet name="VzorPolozky" sheetId="3" state="hidden" r:id="rId3"/>
    <sheet name=" Pol" sheetId="4" r:id="rId4"/>
  </sheets>
  <externalReferences>
    <externalReference r:id="rId7"/>
  </externalReferences>
  <definedNames>
    <definedName name="CelkemDPHVypocet" localSheetId="1">'Stavba'!$H$40</definedName>
    <definedName name="CenaCelkem">'Stavba'!$G$29</definedName>
    <definedName name="CenaCelkemBezDPH">'Stavba'!$G$28</definedName>
    <definedName name="CenaCelkemVypocet" localSheetId="1">'Stavba'!$I$40</definedName>
    <definedName name="cisloobjektu">'Stavba'!$C$3</definedName>
    <definedName name="CisloRozpoctu">'[1]Krycí list'!$C$2</definedName>
    <definedName name="CisloStavby" localSheetId="1">'Stavba'!$C$2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'Stavba'!$D$3</definedName>
    <definedName name="NazevRozpoctu">'[1]Krycí list'!$D$2</definedName>
    <definedName name="NazevStavby" localSheetId="1">'Stavba'!$D$2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 Pol'!$A$1:$U$88</definedName>
    <definedName name="_xlnm.Print_Area" localSheetId="1">'Stavba'!$A$1:$J$58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'Stavba'!$F$40</definedName>
    <definedName name="ZakladDPHZakl">'Stavba'!$G$25</definedName>
    <definedName name="ZakladDPHZaklVypocet" localSheetId="1">'Stavba'!$G$40</definedName>
    <definedName name="Zaokrouhleni">'Stavba'!$G$27</definedName>
    <definedName name="Zhotovitel">'Stavba'!$D$11:$G$11</definedName>
  </definedNames>
  <calcPr fullCalcOnLoad="1"/>
</workbook>
</file>

<file path=xl/sharedStrings.xml><?xml version="1.0" encoding="utf-8"?>
<sst xmlns="http://schemas.openxmlformats.org/spreadsheetml/2006/main" count="453" uniqueCount="248">
  <si>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</si>
  <si>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</si>
  <si>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</si>
  <si>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</si>
  <si>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</si>
  <si>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</si>
  <si>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</si>
  <si>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</si>
  <si>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</si>
  <si>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</si>
  <si>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</si>
  <si>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</si>
  <si>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</si>
  <si>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</si>
  <si>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</si>
  <si>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</si>
  <si>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</si>
  <si>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</si>
  <si>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</si>
  <si>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</si>
  <si>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</si>
  <si>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</si>
  <si>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</si>
  <si>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</si>
  <si>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</si>
  <si>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</si>
  <si>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</si>
  <si>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</si>
  <si>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</si>
  <si>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</si>
  <si>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</si>
  <si>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</si>
  <si>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</si>
  <si>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</si>
  <si>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</si>
  <si>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</si>
  <si>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</si>
  <si>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</si>
  <si>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</si>
  <si>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</si>
  <si>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</si>
  <si>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</si>
  <si>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</si>
  <si>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 xml:space="preserve">                                 VODA A KANALIZACE</t>
  </si>
  <si>
    <t>Rozpočet:</t>
  </si>
  <si>
    <t>Misto</t>
  </si>
  <si>
    <t>MĚSTYS SVITÁVKA</t>
  </si>
  <si>
    <t>HYBEŠOVA 166</t>
  </si>
  <si>
    <t>SVITÁVKA</t>
  </si>
  <si>
    <t>67932</t>
  </si>
  <si>
    <t>Celkem za stavbu</t>
  </si>
  <si>
    <t>CZK</t>
  </si>
  <si>
    <t>Rekapitulace dílů</t>
  </si>
  <si>
    <t>Typ dílu</t>
  </si>
  <si>
    <t>3</t>
  </si>
  <si>
    <t>Svislé a kompletní konstrukce</t>
  </si>
  <si>
    <t>90</t>
  </si>
  <si>
    <t>Přípočty</t>
  </si>
  <si>
    <t>97</t>
  </si>
  <si>
    <t>Prorážení otvorů</t>
  </si>
  <si>
    <t>713</t>
  </si>
  <si>
    <t>Izolace tepelné</t>
  </si>
  <si>
    <t>721</t>
  </si>
  <si>
    <t>Vnitřní kanalizace</t>
  </si>
  <si>
    <t>722</t>
  </si>
  <si>
    <t>Vnitřní vodovod</t>
  </si>
  <si>
    <t>725</t>
  </si>
  <si>
    <t>Zařizovací předměty</t>
  </si>
  <si>
    <t>767</t>
  </si>
  <si>
    <t>Konstrukce zámečnické</t>
  </si>
  <si>
    <t>783</t>
  </si>
  <si>
    <t>Nátěry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</si>
  <si>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</si>
  <si>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</si>
  <si>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</si>
  <si>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</si>
  <si>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</si>
  <si>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</si>
  <si>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</si>
  <si>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</si>
  <si>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</si>
  <si>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</si>
  <si>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</si>
  <si>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</si>
  <si>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</si>
  <si>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</si>
  <si>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</si>
  <si>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</si>
  <si>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</si>
  <si>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</si>
  <si>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</si>
  <si>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</si>
  <si>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</si>
  <si>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</si>
  <si>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</si>
  <si>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</si>
  <si>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</si>
  <si>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</si>
  <si>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</si>
  <si>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</si>
  <si>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</si>
  <si>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m3</t>
  </si>
  <si>
    <t>POL1_0</t>
  </si>
  <si>
    <t>t</t>
  </si>
  <si>
    <t>349234831R00</t>
  </si>
  <si>
    <t>Doplnění zdiva drážek a hr.vyspravení podkladu, pro kanalizaci</t>
  </si>
  <si>
    <t>m</t>
  </si>
  <si>
    <t>Doplnění zdiva drážek a hr.vyspravení podkladu, pro vodovod</t>
  </si>
  <si>
    <t>999281108R00</t>
  </si>
  <si>
    <t>Přesun hmot pro opravy a údržbu do výšky 12 m</t>
  </si>
  <si>
    <t>900      R02</t>
  </si>
  <si>
    <t xml:space="preserve">HZS v tarifní třídě 5, obhlídka, uzavření vody, vypuštění </t>
  </si>
  <si>
    <t>h</t>
  </si>
  <si>
    <t>974031154R00</t>
  </si>
  <si>
    <t>Vysekání rýh ve zdi cihelné 10 x 15 cm,V+K</t>
  </si>
  <si>
    <t>971033231R00</t>
  </si>
  <si>
    <t>Vybourání otv. a kapes zeď cihel. 0,0225 m2, tl. 15cm, MVC</t>
  </si>
  <si>
    <t>kus</t>
  </si>
  <si>
    <t>972011211R00</t>
  </si>
  <si>
    <t>Vybourání otvorů strop prefa pl. 0,09 m2, tl.12 cm</t>
  </si>
  <si>
    <t>973031151R00</t>
  </si>
  <si>
    <t>Vysekání výklenků zeď cihel. MVC, pl. nad 0,25 m2</t>
  </si>
  <si>
    <t>971042361R00</t>
  </si>
  <si>
    <t>Vybourání otvorů zdi betonové a základu pl. 0,09, m2 tl.60cm</t>
  </si>
  <si>
    <t>979100012RA0</t>
  </si>
  <si>
    <t>Odvoz suti a vyb.hmot do 10 km, vnitrost. 25 m, skládka</t>
  </si>
  <si>
    <t>POL2_0</t>
  </si>
  <si>
    <t>722181116R00</t>
  </si>
  <si>
    <t>Ochrana potrubí plstěnými pásy do D 50</t>
  </si>
  <si>
    <t>713411111R00</t>
  </si>
  <si>
    <t>Izolace zvuková 1vrstvá, kanalizace návlekem</t>
  </si>
  <si>
    <t>m2</t>
  </si>
  <si>
    <t>713461121R00</t>
  </si>
  <si>
    <t>Izolace skružemi 10-25mm., 1vrstvá</t>
  </si>
  <si>
    <t>katalog</t>
  </si>
  <si>
    <t>návlek PPEakustik tl.5mm,do  D 75-160mm, 9bm</t>
  </si>
  <si>
    <t>skruže PPE tl.10mm,do  D 40mm, 45bm</t>
  </si>
  <si>
    <t>skruže PPE tl.20-25mm,do  D 40mm, 1bm</t>
  </si>
  <si>
    <t>998713101R00</t>
  </si>
  <si>
    <t>Přesun hmot pro izolace tepelné, výšky do 6 m</t>
  </si>
  <si>
    <t>721194105R00</t>
  </si>
  <si>
    <t>Vyvedení odpadních výpustek D 50 x 1,8</t>
  </si>
  <si>
    <t>721194109R00</t>
  </si>
  <si>
    <t>Vyvedení odpadních výpustek D 110 x 2,3</t>
  </si>
  <si>
    <t>721273145R00</t>
  </si>
  <si>
    <t>Nástavec větrací z PVC D 110 mm, délka 930 mm</t>
  </si>
  <si>
    <t>721152218R00</t>
  </si>
  <si>
    <t>Čisticí kus Geberit PE,pro odpadní svislé D 110 mm, nebo se zátkou</t>
  </si>
  <si>
    <t>725980113R00</t>
  </si>
  <si>
    <t>Dvířka do obkladu do 200x200, bílá, plastová v rámu</t>
  </si>
  <si>
    <t>721153205R00</t>
  </si>
  <si>
    <t>Potrubí HT připojovací, D 40-50  mm</t>
  </si>
  <si>
    <t>721153208R00</t>
  </si>
  <si>
    <t>Potrubí HT připojovací, D 75 mm</t>
  </si>
  <si>
    <t>721176115R00</t>
  </si>
  <si>
    <t>Potrubí HT odpadní svislé D 110mm</t>
  </si>
  <si>
    <t>721176222R00</t>
  </si>
  <si>
    <t>Potrubí KG svodné (ležaté) v zemi D 110 x 3,2 mm</t>
  </si>
  <si>
    <t>721176223R00</t>
  </si>
  <si>
    <t>Potrubí KG svodné (ležaté) v zemi D 125 x 3,2 mm</t>
  </si>
  <si>
    <t>721176224R00</t>
  </si>
  <si>
    <t>Potrubí KG svodné (ležaté) v zemi D 160 x 4,0 mm</t>
  </si>
  <si>
    <t>721290111R00</t>
  </si>
  <si>
    <t>Zkouška těsnosti kanalizace vodou DN 125, nebo kouřem</t>
  </si>
  <si>
    <t>998721102R00</t>
  </si>
  <si>
    <t>Přesun hmot pro vnitřní kanalizaci, výšky do 12 m</t>
  </si>
  <si>
    <t>722130916R00</t>
  </si>
  <si>
    <t>Oprava-přeřezání trubky do DN 50</t>
  </si>
  <si>
    <t>722131914R00</t>
  </si>
  <si>
    <t>Oprava potrubí,vsazení odbočky D 32</t>
  </si>
  <si>
    <t>soubor</t>
  </si>
  <si>
    <t>722178711R00</t>
  </si>
  <si>
    <t>Potrubí plastové, D 20x2,3 mm, S4 / SDR 9, svařované</t>
  </si>
  <si>
    <t>722178712R00</t>
  </si>
  <si>
    <t>Potrubí plastové, D 25x2,8 mm, S4 / SDR 9, svařované</t>
  </si>
  <si>
    <t>722178713R00</t>
  </si>
  <si>
    <t>Potrubí plastové, D 32x3,6 mm, S4 / SDR 9, svařované</t>
  </si>
  <si>
    <t>722190401R00</t>
  </si>
  <si>
    <t>Vyvedení a upevnění výpustek DN 15-20</t>
  </si>
  <si>
    <t>722235112R00</t>
  </si>
  <si>
    <t>Kohout kulový, vnitř.-vnitř.z. PERFECTA DN 20,  vypouštění</t>
  </si>
  <si>
    <t>Kohout kulový, vnitř.-vnitř.z. PERFECTA DN 25,  vypouštění</t>
  </si>
  <si>
    <t>722235111R00</t>
  </si>
  <si>
    <t>Kohout kulový, vnitř.-vnitř.z. PERFECTA DN 15</t>
  </si>
  <si>
    <t>722235113R00</t>
  </si>
  <si>
    <t>Kohout kulový, vnitř.-vnitř.z. PERFECTA DN 25</t>
  </si>
  <si>
    <t>734261224R00</t>
  </si>
  <si>
    <t>Šroubení  přímé nebo rohové, G 1/2-3/4, pitná voda</t>
  </si>
  <si>
    <t>734291113R00</t>
  </si>
  <si>
    <t>Kohouty plnící a vypouštěcí G 1/2</t>
  </si>
  <si>
    <t>722235692R00</t>
  </si>
  <si>
    <t>Kohout kul.se zpětnou kl., PV  a vypouštěním DN 20, poj. sestava G-501+AGS-01</t>
  </si>
  <si>
    <t>722202213R00</t>
  </si>
  <si>
    <t>Nástěnka PP-R  D 20xR1/2-3/4</t>
  </si>
  <si>
    <t>722280106R00</t>
  </si>
  <si>
    <t>Tlaková zkouška vodovodního potrubí do DN 25</t>
  </si>
  <si>
    <t>722290234R00</t>
  </si>
  <si>
    <t>Proplach a dezinfekce vodovod.potrubí DN 25</t>
  </si>
  <si>
    <t>Odběr vzorku, základní rozbor pitné vody, protokol</t>
  </si>
  <si>
    <t>ks</t>
  </si>
  <si>
    <t>998722102R00</t>
  </si>
  <si>
    <t>Přesun hmot pro vnitřní vodovod, výšky do 12 m</t>
  </si>
  <si>
    <t>725014121RT1</t>
  </si>
  <si>
    <t xml:space="preserve">Klozet závěsný, hlub. splach., bílý, včetně sedátka v bílé barvě </t>
  </si>
  <si>
    <t>726212122R00</t>
  </si>
  <si>
    <t>Modul-BASIC WC SYSTEM, pro závěsné WC</t>
  </si>
  <si>
    <t>725839204R00</t>
  </si>
  <si>
    <t>rohový kohout do G 1/2</t>
  </si>
  <si>
    <t>725860109R00</t>
  </si>
  <si>
    <t>propojení odpadu WC, manžeta</t>
  </si>
  <si>
    <t>725017162R00</t>
  </si>
  <si>
    <t>Umyvadlo na šrouby LYRA Plus , 55 x 45 cm, bílé, otvor</t>
  </si>
  <si>
    <t>725829301RT2</t>
  </si>
  <si>
    <t>D+M  baterie umyv.a dřezové stojánkové, včetně baterie, hadiček a roh.kohoutů, sifon</t>
  </si>
  <si>
    <t>725017168R00</t>
  </si>
  <si>
    <t>Kryt sifonu umyvadel LYRA Plus, bílý</t>
  </si>
  <si>
    <t>725019111R00</t>
  </si>
  <si>
    <t>dřez do kuch. nábytku, jednodílný s odkládcí plochou</t>
  </si>
  <si>
    <t>D+M  baterie umyv.a dřezové stojánkové, včetně baterie, hadiček a roh.kohoutů</t>
  </si>
  <si>
    <t>725860202R00</t>
  </si>
  <si>
    <t>Sifon dřezový jednoduchý, D 50 mm, 6/4"</t>
  </si>
  <si>
    <t>725249102R00</t>
  </si>
  <si>
    <t>D+Montáž sprchových  vaniček do 90/90, zástěna v. 1,8m, sifon</t>
  </si>
  <si>
    <t>D+M  baterie sprchové vč. příslušenství, vodící tyč, chrom</t>
  </si>
  <si>
    <t>725860212R00</t>
  </si>
  <si>
    <t>Sifon pračkový HL134.0 pod omítku</t>
  </si>
  <si>
    <t>725299101R00</t>
  </si>
  <si>
    <t>D+Montáž koupelnových doplňků - mýdelníků, držáků ap</t>
  </si>
  <si>
    <t>998725102R00</t>
  </si>
  <si>
    <t>Přesun hmot pro zařizovací předměty, výšky do 12 m, mont+demont</t>
  </si>
  <si>
    <t>767995102R00</t>
  </si>
  <si>
    <t>D+M konzol a závěsů, objímek, vodovod</t>
  </si>
  <si>
    <t>kg</t>
  </si>
  <si>
    <t>D+M konzol a závěsů, objímek, kanalizace</t>
  </si>
  <si>
    <t>998767101R00</t>
  </si>
  <si>
    <t>Přesun hmot pro zámečnické konstr., výšky do 6 m</t>
  </si>
  <si>
    <t>783222100R00</t>
  </si>
  <si>
    <t>Nátěr syntetický kovových konstrukcí dvojnásobný</t>
  </si>
  <si>
    <t>VRN1</t>
  </si>
  <si>
    <t>Dokumentace  zhotovitele, skut. stav 2%</t>
  </si>
  <si>
    <t xml:space="preserve"> </t>
  </si>
  <si>
    <t>POL99_0</t>
  </si>
  <si>
    <t>VRN2</t>
  </si>
  <si>
    <t>Zařízení staveniště 2%</t>
  </si>
  <si>
    <t/>
  </si>
  <si>
    <t>END</t>
  </si>
  <si>
    <t xml:space="preserve"> REKONSTRUKCE BYTU - č.p. 40 Hybešova</t>
  </si>
  <si>
    <t xml:space="preserve"> REKONSTRUKCE BYTU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</si>
</sst>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00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9" fontId="5" fillId="0" borderId="15" xfId="0" applyNumberFormat="1" applyFont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indent="1"/>
    </xf>
    <xf numFmtId="49" fontId="4" fillId="32" borderId="0" xfId="0" applyNumberFormat="1" applyFont="1" applyFill="1" applyBorder="1" applyAlignment="1">
      <alignment horizontal="left" vertical="center"/>
    </xf>
    <xf numFmtId="0" fontId="0" fillId="32" borderId="10" xfId="0" applyFont="1" applyFill="1" applyBorder="1" applyAlignment="1">
      <alignment horizontal="left" vertical="center" indent="1"/>
    </xf>
    <xf numFmtId="0" fontId="5" fillId="32" borderId="0" xfId="0" applyFont="1" applyFill="1" applyBorder="1" applyAlignment="1">
      <alignment horizontal="left" vertical="center"/>
    </xf>
    <xf numFmtId="0" fontId="0" fillId="32" borderId="16" xfId="0" applyFont="1" applyFill="1" applyBorder="1" applyAlignment="1">
      <alignment horizontal="left" vertical="center" indent="1"/>
    </xf>
    <xf numFmtId="0" fontId="0" fillId="32" borderId="15" xfId="0" applyFont="1" applyFill="1" applyBorder="1" applyAlignment="1">
      <alignment/>
    </xf>
    <xf numFmtId="49" fontId="5" fillId="32" borderId="15" xfId="0" applyNumberFormat="1" applyFont="1" applyFill="1" applyBorder="1" applyAlignment="1">
      <alignment horizontal="left" vertical="center"/>
    </xf>
    <xf numFmtId="0" fontId="5" fillId="32" borderId="15" xfId="0" applyFont="1" applyFill="1" applyBorder="1" applyAlignment="1">
      <alignment/>
    </xf>
    <xf numFmtId="0" fontId="5" fillId="32" borderId="15" xfId="0" applyFont="1" applyFill="1" applyBorder="1" applyAlignment="1">
      <alignment/>
    </xf>
    <xf numFmtId="0" fontId="5" fillId="32" borderId="19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3" fontId="0" fillId="33" borderId="29" xfId="0" applyNumberFormat="1" applyFill="1" applyBorder="1" applyAlignment="1">
      <alignment/>
    </xf>
    <xf numFmtId="3" fontId="3" fillId="32" borderId="30" xfId="0" applyNumberFormat="1" applyFont="1" applyFill="1" applyBorder="1" applyAlignment="1">
      <alignment vertical="center"/>
    </xf>
    <xf numFmtId="3" fontId="3" fillId="32" borderId="24" xfId="0" applyNumberFormat="1" applyFont="1" applyFill="1" applyBorder="1" applyAlignment="1">
      <alignment vertical="center"/>
    </xf>
    <xf numFmtId="3" fontId="3" fillId="32" borderId="24" xfId="0" applyNumberFormat="1" applyFont="1" applyFill="1" applyBorder="1" applyAlignment="1">
      <alignment vertical="center" wrapText="1"/>
    </xf>
    <xf numFmtId="3" fontId="3" fillId="32" borderId="31" xfId="0" applyNumberFormat="1" applyFont="1" applyFill="1" applyBorder="1" applyAlignment="1">
      <alignment horizontal="center" vertical="center" wrapText="1"/>
    </xf>
    <xf numFmtId="3" fontId="0" fillId="0" borderId="21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32" borderId="31" xfId="0" applyNumberFormat="1" applyFont="1" applyFill="1" applyBorder="1" applyAlignment="1">
      <alignment horizontal="center" vertical="center" wrapText="1" shrinkToFit="1"/>
    </xf>
    <xf numFmtId="3" fontId="3" fillId="32" borderId="31" xfId="0" applyNumberFormat="1" applyFont="1" applyFill="1" applyBorder="1" applyAlignment="1">
      <alignment horizontal="center" vertical="center" wrapText="1" shrinkToFit="1"/>
    </xf>
    <xf numFmtId="3" fontId="3" fillId="0" borderId="27" xfId="0" applyNumberFormat="1" applyFont="1" applyBorder="1" applyAlignment="1">
      <alignment horizontal="right" wrapText="1" shrinkToFit="1"/>
    </xf>
    <xf numFmtId="3" fontId="3" fillId="0" borderId="27" xfId="0" applyNumberFormat="1" applyFont="1" applyBorder="1" applyAlignment="1">
      <alignment horizontal="right" shrinkToFit="1"/>
    </xf>
    <xf numFmtId="3" fontId="0" fillId="0" borderId="27" xfId="0" applyNumberFormat="1" applyBorder="1" applyAlignment="1">
      <alignment shrinkToFit="1"/>
    </xf>
    <xf numFmtId="3" fontId="0" fillId="33" borderId="29" xfId="0" applyNumberFormat="1" applyFill="1" applyBorder="1" applyAlignment="1">
      <alignment wrapText="1" shrinkToFit="1"/>
    </xf>
    <xf numFmtId="3" fontId="0" fillId="33" borderId="29" xfId="0" applyNumberFormat="1" applyFill="1" applyBorder="1" applyAlignment="1">
      <alignment shrinkToFit="1"/>
    </xf>
    <xf numFmtId="0" fontId="4" fillId="32" borderId="32" xfId="0" applyFont="1" applyFill="1" applyBorder="1" applyAlignment="1">
      <alignment horizontal="left" vertical="center" indent="1"/>
    </xf>
    <xf numFmtId="0" fontId="5" fillId="32" borderId="33" xfId="0" applyFont="1" applyFill="1" applyBorder="1" applyAlignment="1">
      <alignment horizontal="left" vertical="center"/>
    </xf>
    <xf numFmtId="0" fontId="0" fillId="32" borderId="33" xfId="0" applyFill="1" applyBorder="1" applyAlignment="1">
      <alignment horizontal="left" vertical="center"/>
    </xf>
    <xf numFmtId="4" fontId="4" fillId="32" borderId="33" xfId="0" applyNumberFormat="1" applyFont="1" applyFill="1" applyBorder="1" applyAlignment="1">
      <alignment horizontal="left" vertical="center"/>
    </xf>
    <xf numFmtId="49" fontId="0" fillId="32" borderId="34" xfId="0" applyNumberFormat="1" applyFill="1" applyBorder="1" applyAlignment="1">
      <alignment horizontal="left" vertical="center"/>
    </xf>
    <xf numFmtId="0" fontId="0" fillId="32" borderId="33" xfId="0" applyFill="1" applyBorder="1" applyAlignment="1">
      <alignment/>
    </xf>
    <xf numFmtId="49" fontId="5" fillId="32" borderId="34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1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49" fontId="3" fillId="0" borderId="28" xfId="0" applyNumberFormat="1" applyFont="1" applyBorder="1" applyAlignment="1">
      <alignment vertical="center"/>
    </xf>
    <xf numFmtId="0" fontId="11" fillId="32" borderId="30" xfId="0" applyFont="1" applyFill="1" applyBorder="1" applyAlignment="1">
      <alignment horizontal="center" vertical="center" wrapText="1"/>
    </xf>
    <xf numFmtId="0" fontId="11" fillId="32" borderId="2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11" fillId="32" borderId="31" xfId="0" applyFont="1" applyFill="1" applyBorder="1" applyAlignment="1">
      <alignment horizontal="center" vertical="center" wrapText="1"/>
    </xf>
    <xf numFmtId="49" fontId="3" fillId="0" borderId="30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" fontId="3" fillId="0" borderId="31" xfId="0" applyNumberFormat="1" applyFont="1" applyBorder="1" applyAlignment="1">
      <alignment horizontal="center" vertical="center"/>
    </xf>
    <xf numFmtId="4" fontId="3" fillId="0" borderId="31" xfId="0" applyNumberFormat="1" applyFont="1" applyBorder="1" applyAlignment="1">
      <alignment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vertical="center"/>
    </xf>
    <xf numFmtId="4" fontId="3" fillId="0" borderId="29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vertical="center"/>
    </xf>
    <xf numFmtId="4" fontId="3" fillId="33" borderId="29" xfId="0" applyNumberFormat="1" applyFont="1" applyFill="1" applyBorder="1" applyAlignment="1">
      <alignment horizontal="center"/>
    </xf>
    <xf numFmtId="4" fontId="3" fillId="33" borderId="29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0" fontId="0" fillId="0" borderId="27" xfId="0" applyFont="1" applyBorder="1" applyAlignment="1">
      <alignment vertical="center"/>
    </xf>
    <xf numFmtId="0" fontId="0" fillId="32" borderId="27" xfId="0" applyFill="1" applyBorder="1" applyAlignment="1">
      <alignment/>
    </xf>
    <xf numFmtId="49" fontId="0" fillId="32" borderId="18" xfId="0" applyNumberFormat="1" applyFill="1" applyBorder="1" applyAlignment="1">
      <alignment/>
    </xf>
    <xf numFmtId="49" fontId="0" fillId="32" borderId="18" xfId="0" applyNumberFormat="1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36" xfId="0" applyFill="1" applyBorder="1" applyAlignment="1">
      <alignment/>
    </xf>
    <xf numFmtId="0" fontId="0" fillId="32" borderId="30" xfId="0" applyFill="1" applyBorder="1" applyAlignment="1">
      <alignment/>
    </xf>
    <xf numFmtId="0" fontId="12" fillId="0" borderId="0" xfId="0" applyFont="1" applyAlignment="1">
      <alignment/>
    </xf>
    <xf numFmtId="0" fontId="12" fillId="0" borderId="28" xfId="0" applyFont="1" applyBorder="1" applyAlignment="1">
      <alignment vertical="top"/>
    </xf>
    <xf numFmtId="0" fontId="0" fillId="32" borderId="17" xfId="0" applyFill="1" applyBorder="1" applyAlignment="1">
      <alignment vertical="top"/>
    </xf>
    <xf numFmtId="0" fontId="0" fillId="32" borderId="31" xfId="0" applyFill="1" applyBorder="1" applyAlignment="1">
      <alignment/>
    </xf>
    <xf numFmtId="49" fontId="0" fillId="32" borderId="31" xfId="0" applyNumberFormat="1" applyFill="1" applyBorder="1" applyAlignment="1">
      <alignment/>
    </xf>
    <xf numFmtId="0" fontId="0" fillId="32" borderId="31" xfId="0" applyFill="1" applyBorder="1" applyAlignment="1">
      <alignment wrapText="1"/>
    </xf>
    <xf numFmtId="0" fontId="12" fillId="0" borderId="28" xfId="0" applyNumberFormat="1" applyFont="1" applyBorder="1" applyAlignment="1">
      <alignment vertical="top"/>
    </xf>
    <xf numFmtId="0" fontId="0" fillId="32" borderId="17" xfId="0" applyNumberFormat="1" applyFill="1" applyBorder="1" applyAlignment="1">
      <alignment vertical="top"/>
    </xf>
    <xf numFmtId="0" fontId="12" fillId="0" borderId="37" xfId="0" applyFont="1" applyBorder="1" applyAlignment="1">
      <alignment vertical="top" shrinkToFit="1"/>
    </xf>
    <xf numFmtId="0" fontId="12" fillId="0" borderId="35" xfId="0" applyFont="1" applyBorder="1" applyAlignment="1">
      <alignment vertical="top" shrinkToFit="1"/>
    </xf>
    <xf numFmtId="0" fontId="12" fillId="0" borderId="28" xfId="0" applyFont="1" applyBorder="1" applyAlignment="1">
      <alignment vertical="top" shrinkToFit="1"/>
    </xf>
    <xf numFmtId="0" fontId="0" fillId="32" borderId="38" xfId="0" applyFill="1" applyBorder="1" applyAlignment="1">
      <alignment vertical="top" shrinkToFit="1"/>
    </xf>
    <xf numFmtId="0" fontId="0" fillId="32" borderId="29" xfId="0" applyFill="1" applyBorder="1" applyAlignment="1">
      <alignment vertical="top" shrinkToFit="1"/>
    </xf>
    <xf numFmtId="0" fontId="0" fillId="32" borderId="17" xfId="0" applyFill="1" applyBorder="1" applyAlignment="1">
      <alignment vertical="top" shrinkToFit="1"/>
    </xf>
    <xf numFmtId="166" fontId="12" fillId="0" borderId="35" xfId="0" applyNumberFormat="1" applyFont="1" applyBorder="1" applyAlignment="1">
      <alignment vertical="top" shrinkToFit="1"/>
    </xf>
    <xf numFmtId="166" fontId="0" fillId="32" borderId="29" xfId="0" applyNumberFormat="1" applyFill="1" applyBorder="1" applyAlignment="1">
      <alignment vertical="top" shrinkToFit="1"/>
    </xf>
    <xf numFmtId="4" fontId="12" fillId="0" borderId="35" xfId="0" applyNumberFormat="1" applyFont="1" applyBorder="1" applyAlignment="1">
      <alignment vertical="top" shrinkToFit="1"/>
    </xf>
    <xf numFmtId="4" fontId="0" fillId="32" borderId="29" xfId="0" applyNumberFormat="1" applyFill="1" applyBorder="1" applyAlignment="1">
      <alignment vertical="top" shrinkToFit="1"/>
    </xf>
    <xf numFmtId="0" fontId="12" fillId="0" borderId="17" xfId="0" applyFont="1" applyBorder="1" applyAlignment="1">
      <alignment vertical="top"/>
    </xf>
    <xf numFmtId="0" fontId="12" fillId="0" borderId="17" xfId="0" applyNumberFormat="1" applyFont="1" applyBorder="1" applyAlignment="1">
      <alignment vertical="top"/>
    </xf>
    <xf numFmtId="0" fontId="12" fillId="0" borderId="38" xfId="0" applyFont="1" applyBorder="1" applyAlignment="1">
      <alignment vertical="top" shrinkToFit="1"/>
    </xf>
    <xf numFmtId="166" fontId="12" fillId="0" borderId="29" xfId="0" applyNumberFormat="1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12" fillId="0" borderId="29" xfId="0" applyFont="1" applyBorder="1" applyAlignment="1">
      <alignment vertical="top" shrinkToFit="1"/>
    </xf>
    <xf numFmtId="0" fontId="12" fillId="0" borderId="17" xfId="0" applyFont="1" applyBorder="1" applyAlignment="1">
      <alignment vertical="top" shrinkToFit="1"/>
    </xf>
    <xf numFmtId="0" fontId="12" fillId="0" borderId="35" xfId="0" applyNumberFormat="1" applyFont="1" applyBorder="1" applyAlignment="1">
      <alignment horizontal="left" vertical="top" wrapText="1"/>
    </xf>
    <xf numFmtId="0" fontId="0" fillId="32" borderId="29" xfId="0" applyNumberFormat="1" applyFill="1" applyBorder="1" applyAlignment="1">
      <alignment horizontal="left" vertical="top" wrapText="1"/>
    </xf>
    <xf numFmtId="0" fontId="12" fillId="0" borderId="2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34" borderId="0" xfId="0" applyFont="1" applyFill="1" applyAlignment="1">
      <alignment horizontal="left" wrapText="1"/>
    </xf>
    <xf numFmtId="49" fontId="3" fillId="0" borderId="28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" fontId="3" fillId="33" borderId="29" xfId="0" applyNumberFormat="1" applyFont="1" applyFill="1" applyBorder="1" applyAlignment="1">
      <alignment/>
    </xf>
    <xf numFmtId="4" fontId="3" fillId="0" borderId="35" xfId="0" applyNumberFormat="1" applyFont="1" applyBorder="1" applyAlignment="1">
      <alignment vertical="center"/>
    </xf>
    <xf numFmtId="4" fontId="3" fillId="0" borderId="29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9" fontId="3" fillId="0" borderId="30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49" fontId="5" fillId="0" borderId="15" xfId="0" applyNumberFormat="1" applyFont="1" applyBorder="1" applyAlignment="1">
      <alignment horizontal="left" vertic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36" xfId="0" applyNumberFormat="1" applyFont="1" applyBorder="1" applyAlignment="1">
      <alignment horizontal="right" vertical="center" indent="1"/>
    </xf>
    <xf numFmtId="4" fontId="10" fillId="0" borderId="22" xfId="0" applyNumberFormat="1" applyFont="1" applyBorder="1" applyAlignment="1">
      <alignment horizontal="right" vertical="center" indent="1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36" xfId="0" applyNumberFormat="1" applyFont="1" applyBorder="1" applyAlignment="1">
      <alignment horizontal="right" vertical="center" indent="1"/>
    </xf>
    <xf numFmtId="0" fontId="0" fillId="0" borderId="15" xfId="0" applyFont="1" applyBorder="1" applyAlignment="1">
      <alignment horizontal="right" indent="1"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wrapText="1"/>
    </xf>
    <xf numFmtId="3" fontId="0" fillId="33" borderId="21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33" borderId="36" xfId="0" applyNumberFormat="1" applyFill="1" applyBorder="1" applyAlignment="1">
      <alignment/>
    </xf>
    <xf numFmtId="0" fontId="11" fillId="32" borderId="31" xfId="0" applyFont="1" applyFill="1" applyBorder="1" applyAlignment="1">
      <alignment horizontal="center" vertical="center" wrapText="1"/>
    </xf>
    <xf numFmtId="4" fontId="3" fillId="0" borderId="31" xfId="0" applyNumberFormat="1" applyFont="1" applyBorder="1" applyAlignment="1">
      <alignment vertical="center"/>
    </xf>
    <xf numFmtId="0" fontId="0" fillId="0" borderId="24" xfId="0" applyBorder="1" applyAlignment="1">
      <alignment horizontal="center"/>
    </xf>
    <xf numFmtId="4" fontId="9" fillId="32" borderId="33" xfId="0" applyNumberFormat="1" applyFont="1" applyFill="1" applyBorder="1" applyAlignment="1">
      <alignment horizontal="right" vertical="center"/>
    </xf>
    <xf numFmtId="2" fontId="9" fillId="32" borderId="33" xfId="0" applyNumberFormat="1" applyFont="1" applyFill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49" fontId="4" fillId="32" borderId="24" xfId="0" applyNumberFormat="1" applyFont="1" applyFill="1" applyBorder="1" applyAlignment="1">
      <alignment horizontal="center" vertical="center" shrinkToFit="1"/>
    </xf>
    <xf numFmtId="0" fontId="4" fillId="32" borderId="24" xfId="0" applyFont="1" applyFill="1" applyBorder="1" applyAlignment="1">
      <alignment horizontal="center" vertical="center" shrinkToFit="1"/>
    </xf>
    <xf numFmtId="0" fontId="4" fillId="32" borderId="25" xfId="0" applyFont="1" applyFill="1" applyBorder="1" applyAlignment="1">
      <alignment horizontal="center" vertical="center" shrinkToFit="1"/>
    </xf>
    <xf numFmtId="49" fontId="5" fillId="32" borderId="0" xfId="0" applyNumberFormat="1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right" indent="1"/>
    </xf>
    <xf numFmtId="1" fontId="0" fillId="0" borderId="15" xfId="0" applyNumberFormat="1" applyFont="1" applyBorder="1" applyAlignment="1">
      <alignment horizontal="right" indent="1"/>
    </xf>
    <xf numFmtId="49" fontId="5" fillId="0" borderId="24" xfId="0" applyNumberFormat="1" applyFont="1" applyBorder="1" applyAlignment="1">
      <alignment horizontal="left" vertical="center"/>
    </xf>
    <xf numFmtId="4" fontId="8" fillId="0" borderId="22" xfId="0" applyNumberFormat="1" applyFont="1" applyBorder="1" applyAlignment="1">
      <alignment horizontal="right" vertical="center" indent="1"/>
    </xf>
    <xf numFmtId="49" fontId="5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36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6" xfId="0" applyBorder="1" applyAlignment="1">
      <alignment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01\CTX_UsersData$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7" t="s">
        <v>38</v>
      </c>
    </row>
    <row r="2" spans="1:7" ht="57.75" customHeight="1">
      <c r="A2" s="178" t="s">
        <v>39</v>
      </c>
      <c r="B2" s="178"/>
      <c r="C2" s="178"/>
      <c r="D2" s="178"/>
      <c r="E2" s="178"/>
      <c r="F2" s="178"/>
      <c r="G2" s="178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61"/>
  <sheetViews>
    <sheetView showGridLines="0" tabSelected="1" zoomScaleSheetLayoutView="75" zoomScalePageLayoutView="0" workbookViewId="0" topLeftCell="B5">
      <selection activeCell="D11" sqref="D11:G11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73" t="s">
        <v>36</v>
      </c>
      <c r="B1" s="212" t="s">
        <v>42</v>
      </c>
      <c r="C1" s="213"/>
      <c r="D1" s="213"/>
      <c r="E1" s="213"/>
      <c r="F1" s="213"/>
      <c r="G1" s="213"/>
      <c r="H1" s="213"/>
      <c r="I1" s="213"/>
      <c r="J1" s="214"/>
    </row>
    <row r="2" spans="1:15" ht="23.25" customHeight="1">
      <c r="A2" s="4"/>
      <c r="B2" s="81" t="s">
        <v>40</v>
      </c>
      <c r="C2" s="82"/>
      <c r="D2" s="215" t="s">
        <v>246</v>
      </c>
      <c r="E2" s="216"/>
      <c r="F2" s="216"/>
      <c r="G2" s="216"/>
      <c r="H2" s="216"/>
      <c r="I2" s="216"/>
      <c r="J2" s="217"/>
      <c r="O2" s="2"/>
    </row>
    <row r="3" spans="1:10" ht="23.25" customHeight="1">
      <c r="A3" s="4"/>
      <c r="B3" s="83" t="s">
        <v>45</v>
      </c>
      <c r="C3" s="84"/>
      <c r="D3" s="218" t="s">
        <v>43</v>
      </c>
      <c r="E3" s="219"/>
      <c r="F3" s="219"/>
      <c r="G3" s="219"/>
      <c r="H3" s="219"/>
      <c r="I3" s="219"/>
      <c r="J3" s="220"/>
    </row>
    <row r="4" spans="1:10" ht="23.25" customHeight="1" hidden="1">
      <c r="A4" s="4"/>
      <c r="B4" s="85" t="s">
        <v>44</v>
      </c>
      <c r="C4" s="86"/>
      <c r="D4" s="87"/>
      <c r="E4" s="87"/>
      <c r="F4" s="88"/>
      <c r="G4" s="89"/>
      <c r="H4" s="88"/>
      <c r="I4" s="89"/>
      <c r="J4" s="90"/>
    </row>
    <row r="5" spans="1:10" ht="24" customHeight="1">
      <c r="A5" s="4"/>
      <c r="B5" s="47" t="s">
        <v>21</v>
      </c>
      <c r="C5" s="5"/>
      <c r="D5" s="91" t="s">
        <v>46</v>
      </c>
      <c r="E5" s="26"/>
      <c r="F5" s="26"/>
      <c r="G5" s="26"/>
      <c r="H5" s="28" t="s">
        <v>33</v>
      </c>
      <c r="I5" s="91"/>
      <c r="J5" s="11"/>
    </row>
    <row r="6" spans="1:10" ht="15.75" customHeight="1">
      <c r="A6" s="4"/>
      <c r="B6" s="41"/>
      <c r="C6" s="26"/>
      <c r="D6" s="91" t="s">
        <v>47</v>
      </c>
      <c r="E6" s="26"/>
      <c r="F6" s="26"/>
      <c r="G6" s="26"/>
      <c r="H6" s="28" t="s">
        <v>34</v>
      </c>
      <c r="I6" s="91"/>
      <c r="J6" s="11"/>
    </row>
    <row r="7" spans="1:10" ht="15.75" customHeight="1">
      <c r="A7" s="4"/>
      <c r="B7" s="42"/>
      <c r="C7" s="92" t="s">
        <v>49</v>
      </c>
      <c r="D7" s="80" t="s">
        <v>48</v>
      </c>
      <c r="E7" s="34"/>
      <c r="F7" s="34"/>
      <c r="G7" s="34"/>
      <c r="H7" s="36"/>
      <c r="I7" s="34"/>
      <c r="J7" s="51"/>
    </row>
    <row r="8" spans="1:10" ht="24" customHeight="1" hidden="1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0" ht="15.75" customHeight="1" hidden="1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0" ht="15.75" customHeight="1" hidden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0" ht="24" customHeight="1">
      <c r="A11" s="4"/>
      <c r="B11" s="47" t="s">
        <v>18</v>
      </c>
      <c r="C11" s="5"/>
      <c r="D11" s="223"/>
      <c r="E11" s="223"/>
      <c r="F11" s="223"/>
      <c r="G11" s="223"/>
      <c r="H11" s="28" t="s">
        <v>33</v>
      </c>
      <c r="I11" s="91"/>
      <c r="J11" s="11"/>
    </row>
    <row r="12" spans="1:10" ht="15.75" customHeight="1">
      <c r="A12" s="4"/>
      <c r="B12" s="41"/>
      <c r="C12" s="26"/>
      <c r="D12" s="225"/>
      <c r="E12" s="225"/>
      <c r="F12" s="225"/>
      <c r="G12" s="225"/>
      <c r="H12" s="28" t="s">
        <v>34</v>
      </c>
      <c r="I12" s="91"/>
      <c r="J12" s="11"/>
    </row>
    <row r="13" spans="1:10" ht="15.75" customHeight="1">
      <c r="A13" s="4"/>
      <c r="B13" s="42"/>
      <c r="C13" s="92"/>
      <c r="D13" s="188"/>
      <c r="E13" s="188"/>
      <c r="F13" s="188"/>
      <c r="G13" s="188"/>
      <c r="H13" s="29"/>
      <c r="I13" s="34"/>
      <c r="J13" s="51"/>
    </row>
    <row r="14" spans="1:10" ht="24" customHeight="1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0" ht="32.25" customHeight="1">
      <c r="A15" s="4"/>
      <c r="B15" s="52" t="s">
        <v>31</v>
      </c>
      <c r="C15" s="72"/>
      <c r="D15" s="53"/>
      <c r="E15" s="222"/>
      <c r="F15" s="222"/>
      <c r="G15" s="198"/>
      <c r="H15" s="198"/>
      <c r="I15" s="198" t="s">
        <v>28</v>
      </c>
      <c r="J15" s="221"/>
    </row>
    <row r="16" spans="1:10" ht="23.25" customHeight="1">
      <c r="A16" s="139" t="s">
        <v>23</v>
      </c>
      <c r="B16" s="140" t="s">
        <v>23</v>
      </c>
      <c r="C16" s="58"/>
      <c r="D16" s="59"/>
      <c r="E16" s="193">
        <f>I48+I49+I50</f>
        <v>0</v>
      </c>
      <c r="F16" s="194"/>
      <c r="G16" s="193"/>
      <c r="H16" s="194"/>
      <c r="I16" s="193"/>
      <c r="J16" s="195"/>
    </row>
    <row r="17" spans="1:10" ht="23.25" customHeight="1">
      <c r="A17" s="139" t="s">
        <v>24</v>
      </c>
      <c r="B17" s="140" t="s">
        <v>24</v>
      </c>
      <c r="C17" s="58"/>
      <c r="D17" s="59"/>
      <c r="E17" s="193">
        <f>I51+I52+I53+I54+I55+I56</f>
        <v>0</v>
      </c>
      <c r="F17" s="194"/>
      <c r="G17" s="193"/>
      <c r="H17" s="194"/>
      <c r="I17" s="193"/>
      <c r="J17" s="195"/>
    </row>
    <row r="18" spans="1:10" ht="23.25" customHeight="1">
      <c r="A18" s="139" t="s">
        <v>25</v>
      </c>
      <c r="B18" s="140" t="s">
        <v>25</v>
      </c>
      <c r="C18" s="58"/>
      <c r="D18" s="59"/>
      <c r="E18" s="193"/>
      <c r="F18" s="194"/>
      <c r="G18" s="193"/>
      <c r="H18" s="194"/>
      <c r="I18" s="193">
        <v>0</v>
      </c>
      <c r="J18" s="195"/>
    </row>
    <row r="19" spans="1:10" ht="23.25" customHeight="1">
      <c r="A19" s="139" t="s">
        <v>72</v>
      </c>
      <c r="B19" s="140" t="s">
        <v>26</v>
      </c>
      <c r="C19" s="58"/>
      <c r="D19" s="59"/>
      <c r="E19" s="193">
        <f>I57</f>
        <v>0</v>
      </c>
      <c r="F19" s="194"/>
      <c r="G19" s="193"/>
      <c r="H19" s="194"/>
      <c r="I19" s="193"/>
      <c r="J19" s="195"/>
    </row>
    <row r="20" spans="1:10" ht="23.25" customHeight="1">
      <c r="A20" s="139" t="s">
        <v>73</v>
      </c>
      <c r="B20" s="140" t="s">
        <v>27</v>
      </c>
      <c r="C20" s="58"/>
      <c r="D20" s="59"/>
      <c r="E20" s="193"/>
      <c r="F20" s="194"/>
      <c r="G20" s="193"/>
      <c r="H20" s="194"/>
      <c r="I20" s="193">
        <v>0</v>
      </c>
      <c r="J20" s="195"/>
    </row>
    <row r="21" spans="1:10" ht="23.25" customHeight="1">
      <c r="A21" s="4"/>
      <c r="B21" s="74" t="s">
        <v>28</v>
      </c>
      <c r="C21" s="75"/>
      <c r="D21" s="76"/>
      <c r="E21" s="196"/>
      <c r="F21" s="197"/>
      <c r="G21" s="196"/>
      <c r="H21" s="197"/>
      <c r="I21" s="196">
        <f>E16+E17+E19</f>
        <v>0</v>
      </c>
      <c r="J21" s="224"/>
    </row>
    <row r="22" spans="1:10" ht="33" customHeight="1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11</v>
      </c>
      <c r="C23" s="58"/>
      <c r="D23" s="59"/>
      <c r="E23" s="60">
        <v>15</v>
      </c>
      <c r="F23" s="61" t="s">
        <v>0</v>
      </c>
      <c r="G23" s="191">
        <f>I21</f>
        <v>0</v>
      </c>
      <c r="H23" s="192"/>
      <c r="I23" s="192"/>
      <c r="J23" s="62" t="str">
        <f aca="true" t="shared" si="0" ref="J23:J28">Mena</f>
        <v>CZK</v>
      </c>
    </row>
    <row r="24" spans="1:10" ht="23.25" customHeight="1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189">
        <f>ZakladDPHSni/100*15</f>
        <v>0</v>
      </c>
      <c r="H24" s="190"/>
      <c r="I24" s="190"/>
      <c r="J24" s="62" t="str">
        <f t="shared" si="0"/>
        <v>CZK</v>
      </c>
    </row>
    <row r="25" spans="1:10" ht="23.25" customHeight="1">
      <c r="A25" s="4"/>
      <c r="B25" s="57" t="s">
        <v>13</v>
      </c>
      <c r="C25" s="58"/>
      <c r="D25" s="59"/>
      <c r="E25" s="60">
        <v>21</v>
      </c>
      <c r="F25" s="61" t="s">
        <v>0</v>
      </c>
      <c r="G25" s="191">
        <v>0</v>
      </c>
      <c r="H25" s="192"/>
      <c r="I25" s="192"/>
      <c r="J25" s="62" t="str">
        <f t="shared" si="0"/>
        <v>CZK</v>
      </c>
    </row>
    <row r="26" spans="1:10" ht="23.25" customHeight="1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09">
        <v>0</v>
      </c>
      <c r="H26" s="210"/>
      <c r="I26" s="210"/>
      <c r="J26" s="56" t="str">
        <f t="shared" si="0"/>
        <v>CZK</v>
      </c>
    </row>
    <row r="27" spans="1:10" ht="23.25" customHeight="1" thickBot="1">
      <c r="A27" s="4"/>
      <c r="B27" s="48" t="s">
        <v>4</v>
      </c>
      <c r="C27" s="20"/>
      <c r="D27" s="23"/>
      <c r="E27" s="20"/>
      <c r="F27" s="21"/>
      <c r="G27" s="211"/>
      <c r="H27" s="211"/>
      <c r="I27" s="211"/>
      <c r="J27" s="63" t="str">
        <f t="shared" si="0"/>
        <v>CZK</v>
      </c>
    </row>
    <row r="28" spans="1:10" ht="27.75" customHeight="1" hidden="1" thickBot="1">
      <c r="A28" s="4"/>
      <c r="B28" s="112" t="s">
        <v>22</v>
      </c>
      <c r="C28" s="113"/>
      <c r="D28" s="113"/>
      <c r="E28" s="114"/>
      <c r="F28" s="115"/>
      <c r="G28" s="207">
        <v>184872.69</v>
      </c>
      <c r="H28" s="208"/>
      <c r="I28" s="208"/>
      <c r="J28" s="116" t="str">
        <f t="shared" si="0"/>
        <v>CZK</v>
      </c>
    </row>
    <row r="29" spans="1:10" ht="27.75" customHeight="1" thickBot="1">
      <c r="A29" s="4"/>
      <c r="B29" s="112" t="s">
        <v>35</v>
      </c>
      <c r="C29" s="117"/>
      <c r="D29" s="117"/>
      <c r="E29" s="117"/>
      <c r="F29" s="117"/>
      <c r="G29" s="207">
        <f>ZakladDPHSni+DPHSni</f>
        <v>0</v>
      </c>
      <c r="H29" s="207"/>
      <c r="I29" s="207"/>
      <c r="J29" s="118" t="s">
        <v>51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39"/>
      <c r="E32" s="39"/>
      <c r="F32" s="19" t="s">
        <v>9</v>
      </c>
      <c r="G32" s="39"/>
      <c r="H32" s="40"/>
      <c r="I32" s="39"/>
      <c r="J32" s="12"/>
    </row>
    <row r="33" spans="1:10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206" t="s">
        <v>2</v>
      </c>
      <c r="E35" s="206"/>
      <c r="F35" s="5"/>
      <c r="G35" s="45"/>
      <c r="H35" s="13" t="s">
        <v>3</v>
      </c>
      <c r="I35" s="45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7" t="s">
        <v>15</v>
      </c>
      <c r="C37" s="3"/>
      <c r="D37" s="3"/>
      <c r="E37" s="3"/>
      <c r="F37" s="104"/>
      <c r="G37" s="104"/>
      <c r="H37" s="104"/>
      <c r="I37" s="104"/>
      <c r="J37" s="3"/>
    </row>
    <row r="38" spans="1:10" ht="25.5" customHeight="1" hidden="1">
      <c r="A38" s="96" t="s">
        <v>37</v>
      </c>
      <c r="B38" s="98" t="s">
        <v>16</v>
      </c>
      <c r="C38" s="99" t="s">
        <v>5</v>
      </c>
      <c r="D38" s="100"/>
      <c r="E38" s="100"/>
      <c r="F38" s="105" t="str">
        <f>B23</f>
        <v>Základ pro sníženou DPH</v>
      </c>
      <c r="G38" s="105" t="str">
        <f>B25</f>
        <v>Základ pro základní DPH</v>
      </c>
      <c r="H38" s="106" t="s">
        <v>17</v>
      </c>
      <c r="I38" s="106" t="s">
        <v>1</v>
      </c>
      <c r="J38" s="101" t="s">
        <v>0</v>
      </c>
    </row>
    <row r="39" spans="1:10" ht="25.5" customHeight="1" hidden="1">
      <c r="A39" s="96">
        <v>1</v>
      </c>
      <c r="B39" s="102"/>
      <c r="C39" s="199"/>
      <c r="D39" s="200"/>
      <c r="E39" s="200"/>
      <c r="F39" s="107">
        <v>184872.69</v>
      </c>
      <c r="G39" s="108">
        <v>0</v>
      </c>
      <c r="H39" s="109">
        <v>27731</v>
      </c>
      <c r="I39" s="109">
        <v>212603.69</v>
      </c>
      <c r="J39" s="103">
        <f>IF(CenaCelkemVypocet=0,"",I39/CenaCelkemVypocet*100)</f>
        <v>100</v>
      </c>
    </row>
    <row r="40" spans="1:10" ht="25.5" customHeight="1" hidden="1">
      <c r="A40" s="96"/>
      <c r="B40" s="201" t="s">
        <v>50</v>
      </c>
      <c r="C40" s="202"/>
      <c r="D40" s="202"/>
      <c r="E40" s="203"/>
      <c r="F40" s="110">
        <f>SUMIF(A39:A39,"=1",F39:F39)</f>
        <v>184872.69</v>
      </c>
      <c r="G40" s="111">
        <f>SUMIF(A39:A39,"=1",G39:G39)</f>
        <v>0</v>
      </c>
      <c r="H40" s="111">
        <f>SUMIF(A39:A39,"=1",H39:H39)</f>
        <v>27731</v>
      </c>
      <c r="I40" s="111">
        <f>SUMIF(A39:A39,"=1",I39:I39)</f>
        <v>212603.69</v>
      </c>
      <c r="J40" s="97">
        <f>SUMIF(A39:A39,"=1",J39:J39)</f>
        <v>100</v>
      </c>
    </row>
    <row r="44" ht="15.75">
      <c r="B44" s="119" t="s">
        <v>52</v>
      </c>
    </row>
    <row r="46" spans="1:10" ht="25.5" customHeight="1">
      <c r="A46" s="120"/>
      <c r="B46" s="124" t="s">
        <v>16</v>
      </c>
      <c r="C46" s="124" t="s">
        <v>5</v>
      </c>
      <c r="D46" s="125"/>
      <c r="E46" s="125"/>
      <c r="F46" s="128" t="s">
        <v>53</v>
      </c>
      <c r="G46" s="128"/>
      <c r="H46" s="128"/>
      <c r="I46" s="204" t="s">
        <v>28</v>
      </c>
      <c r="J46" s="204"/>
    </row>
    <row r="47" spans="1:10" ht="25.5" customHeight="1">
      <c r="A47" s="121"/>
      <c r="B47" s="129"/>
      <c r="C47" s="186"/>
      <c r="D47" s="187"/>
      <c r="E47" s="187"/>
      <c r="F47" s="131"/>
      <c r="G47" s="132"/>
      <c r="H47" s="132"/>
      <c r="I47" s="205"/>
      <c r="J47" s="205"/>
    </row>
    <row r="48" spans="1:10" ht="25.5" customHeight="1">
      <c r="A48" s="121"/>
      <c r="B48" s="123" t="s">
        <v>54</v>
      </c>
      <c r="C48" s="179" t="s">
        <v>55</v>
      </c>
      <c r="D48" s="180"/>
      <c r="E48" s="180"/>
      <c r="F48" s="133" t="s">
        <v>23</v>
      </c>
      <c r="G48" s="134"/>
      <c r="H48" s="134"/>
      <c r="I48" s="182">
        <f>' Pol'!G8</f>
        <v>0</v>
      </c>
      <c r="J48" s="182"/>
    </row>
    <row r="49" spans="1:10" ht="25.5" customHeight="1">
      <c r="A49" s="121"/>
      <c r="B49" s="123" t="s">
        <v>56</v>
      </c>
      <c r="C49" s="179" t="s">
        <v>57</v>
      </c>
      <c r="D49" s="180"/>
      <c r="E49" s="180"/>
      <c r="F49" s="133" t="s">
        <v>23</v>
      </c>
      <c r="G49" s="134"/>
      <c r="H49" s="134"/>
      <c r="I49" s="182">
        <f>' Pol'!G12</f>
        <v>0</v>
      </c>
      <c r="J49" s="182"/>
    </row>
    <row r="50" spans="1:10" ht="25.5" customHeight="1">
      <c r="A50" s="121"/>
      <c r="B50" s="123" t="s">
        <v>58</v>
      </c>
      <c r="C50" s="179" t="s">
        <v>59</v>
      </c>
      <c r="D50" s="180"/>
      <c r="E50" s="180"/>
      <c r="F50" s="133" t="s">
        <v>23</v>
      </c>
      <c r="G50" s="134"/>
      <c r="H50" s="134"/>
      <c r="I50" s="182">
        <f>' Pol'!G14</f>
        <v>0</v>
      </c>
      <c r="J50" s="182"/>
    </row>
    <row r="51" spans="1:10" ht="25.5" customHeight="1">
      <c r="A51" s="121"/>
      <c r="B51" s="123" t="s">
        <v>60</v>
      </c>
      <c r="C51" s="179" t="s">
        <v>61</v>
      </c>
      <c r="D51" s="180"/>
      <c r="E51" s="180"/>
      <c r="F51" s="133" t="s">
        <v>24</v>
      </c>
      <c r="G51" s="134"/>
      <c r="H51" s="134"/>
      <c r="I51" s="182">
        <f>' Pol'!G21</f>
        <v>0</v>
      </c>
      <c r="J51" s="182"/>
    </row>
    <row r="52" spans="1:10" ht="25.5" customHeight="1">
      <c r="A52" s="121"/>
      <c r="B52" s="123" t="s">
        <v>62</v>
      </c>
      <c r="C52" s="179" t="s">
        <v>63</v>
      </c>
      <c r="D52" s="180"/>
      <c r="E52" s="180"/>
      <c r="F52" s="133" t="s">
        <v>24</v>
      </c>
      <c r="G52" s="134"/>
      <c r="H52" s="134"/>
      <c r="I52" s="182">
        <f>' Pol'!G29</f>
        <v>0</v>
      </c>
      <c r="J52" s="182"/>
    </row>
    <row r="53" spans="1:10" ht="25.5" customHeight="1">
      <c r="A53" s="121"/>
      <c r="B53" s="123" t="s">
        <v>64</v>
      </c>
      <c r="C53" s="179" t="s">
        <v>65</v>
      </c>
      <c r="D53" s="180"/>
      <c r="E53" s="180"/>
      <c r="F53" s="133" t="s">
        <v>24</v>
      </c>
      <c r="G53" s="134"/>
      <c r="H53" s="134"/>
      <c r="I53" s="182">
        <f>' Pol'!G43</f>
        <v>0</v>
      </c>
      <c r="J53" s="182"/>
    </row>
    <row r="54" spans="1:10" ht="25.5" customHeight="1">
      <c r="A54" s="121"/>
      <c r="B54" s="123" t="s">
        <v>66</v>
      </c>
      <c r="C54" s="179" t="s">
        <v>67</v>
      </c>
      <c r="D54" s="180"/>
      <c r="E54" s="180"/>
      <c r="F54" s="133" t="s">
        <v>24</v>
      </c>
      <c r="G54" s="134"/>
      <c r="H54" s="134"/>
      <c r="I54" s="182">
        <f>' Pol'!G62</f>
        <v>0</v>
      </c>
      <c r="J54" s="182"/>
    </row>
    <row r="55" spans="1:10" ht="25.5" customHeight="1">
      <c r="A55" s="121"/>
      <c r="B55" s="123" t="s">
        <v>68</v>
      </c>
      <c r="C55" s="179" t="s">
        <v>69</v>
      </c>
      <c r="D55" s="180"/>
      <c r="E55" s="180"/>
      <c r="F55" s="133" t="s">
        <v>24</v>
      </c>
      <c r="G55" s="134"/>
      <c r="H55" s="134"/>
      <c r="I55" s="182">
        <f>' Pol'!G78</f>
        <v>0</v>
      </c>
      <c r="J55" s="182"/>
    </row>
    <row r="56" spans="1:10" ht="25.5" customHeight="1">
      <c r="A56" s="121"/>
      <c r="B56" s="123" t="s">
        <v>70</v>
      </c>
      <c r="C56" s="179" t="s">
        <v>71</v>
      </c>
      <c r="D56" s="180"/>
      <c r="E56" s="180"/>
      <c r="F56" s="133" t="s">
        <v>24</v>
      </c>
      <c r="G56" s="134"/>
      <c r="H56" s="134"/>
      <c r="I56" s="182">
        <f>' Pol'!G82</f>
        <v>0</v>
      </c>
      <c r="J56" s="182"/>
    </row>
    <row r="57" spans="1:10" ht="25.5" customHeight="1">
      <c r="A57" s="121"/>
      <c r="B57" s="130" t="s">
        <v>72</v>
      </c>
      <c r="C57" s="184" t="s">
        <v>26</v>
      </c>
      <c r="D57" s="185"/>
      <c r="E57" s="185"/>
      <c r="F57" s="135" t="s">
        <v>72</v>
      </c>
      <c r="G57" s="136"/>
      <c r="H57" s="136"/>
      <c r="I57" s="183">
        <f>' Pol'!G84</f>
        <v>0</v>
      </c>
      <c r="J57" s="183"/>
    </row>
    <row r="58" spans="1:10" ht="25.5" customHeight="1">
      <c r="A58" s="122"/>
      <c r="B58" s="126" t="s">
        <v>1</v>
      </c>
      <c r="C58" s="126"/>
      <c r="D58" s="127"/>
      <c r="E58" s="127"/>
      <c r="F58" s="137"/>
      <c r="G58" s="138"/>
      <c r="H58" s="138"/>
      <c r="I58" s="181">
        <f>SUM(I48:I57)</f>
        <v>0</v>
      </c>
      <c r="J58" s="181"/>
    </row>
    <row r="59" spans="6:10" ht="12.75">
      <c r="F59" s="94"/>
      <c r="G59" s="95"/>
      <c r="H59" s="94"/>
      <c r="I59" s="95"/>
      <c r="J59" s="95"/>
    </row>
    <row r="60" spans="6:10" ht="12.75">
      <c r="F60" s="94"/>
      <c r="G60" s="95"/>
      <c r="H60" s="94"/>
      <c r="I60" s="95"/>
      <c r="J60" s="95"/>
    </row>
    <row r="61" spans="6:10" ht="12.75">
      <c r="F61" s="94"/>
      <c r="G61" s="95"/>
      <c r="H61" s="94"/>
      <c r="I61" s="95"/>
      <c r="J61" s="95"/>
    </row>
  </sheetData>
  <sheetProtection/>
  <mergeCells count="61">
    <mergeCell ref="D11:G11"/>
    <mergeCell ref="G20:H20"/>
    <mergeCell ref="I21:J21"/>
    <mergeCell ref="G19:H19"/>
    <mergeCell ref="I18:J18"/>
    <mergeCell ref="E18:F18"/>
    <mergeCell ref="G18:H18"/>
    <mergeCell ref="I19:J19"/>
    <mergeCell ref="E16:F16"/>
    <mergeCell ref="D12:G12"/>
    <mergeCell ref="B1:J1"/>
    <mergeCell ref="D2:J2"/>
    <mergeCell ref="G16:H16"/>
    <mergeCell ref="G17:H17"/>
    <mergeCell ref="D3:J3"/>
    <mergeCell ref="I15:J15"/>
    <mergeCell ref="I17:J17"/>
    <mergeCell ref="E15:F15"/>
    <mergeCell ref="E17:F17"/>
    <mergeCell ref="I16:J16"/>
    <mergeCell ref="G29:I29"/>
    <mergeCell ref="G25:I25"/>
    <mergeCell ref="G21:H21"/>
    <mergeCell ref="G28:I28"/>
    <mergeCell ref="G26:I26"/>
    <mergeCell ref="G27:I27"/>
    <mergeCell ref="I53:J53"/>
    <mergeCell ref="C39:E39"/>
    <mergeCell ref="B40:E40"/>
    <mergeCell ref="I46:J46"/>
    <mergeCell ref="I47:J47"/>
    <mergeCell ref="D35:E35"/>
    <mergeCell ref="I50:J50"/>
    <mergeCell ref="D13:G13"/>
    <mergeCell ref="G24:I24"/>
    <mergeCell ref="G23:I23"/>
    <mergeCell ref="E19:F19"/>
    <mergeCell ref="E20:F20"/>
    <mergeCell ref="I20:J20"/>
    <mergeCell ref="E21:F21"/>
    <mergeCell ref="G15:H15"/>
    <mergeCell ref="I54:J54"/>
    <mergeCell ref="C47:E47"/>
    <mergeCell ref="I48:J48"/>
    <mergeCell ref="C48:E48"/>
    <mergeCell ref="I51:J51"/>
    <mergeCell ref="C51:E51"/>
    <mergeCell ref="I52:J52"/>
    <mergeCell ref="C52:E52"/>
    <mergeCell ref="I49:J49"/>
    <mergeCell ref="C49:E49"/>
    <mergeCell ref="C54:E54"/>
    <mergeCell ref="C50:E50"/>
    <mergeCell ref="C53:E53"/>
    <mergeCell ref="I58:J58"/>
    <mergeCell ref="I55:J55"/>
    <mergeCell ref="C55:E55"/>
    <mergeCell ref="I56:J56"/>
    <mergeCell ref="C56:E56"/>
    <mergeCell ref="I57:J57"/>
    <mergeCell ref="C57:E57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1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226" t="s">
        <v>6</v>
      </c>
      <c r="B1" s="226"/>
      <c r="C1" s="227"/>
      <c r="D1" s="226"/>
      <c r="E1" s="226"/>
      <c r="F1" s="226"/>
      <c r="G1" s="226"/>
    </row>
    <row r="2" spans="1:7" ht="24.75" customHeight="1">
      <c r="A2" s="79" t="s">
        <v>41</v>
      </c>
      <c r="B2" s="78"/>
      <c r="C2" s="228"/>
      <c r="D2" s="228"/>
      <c r="E2" s="228"/>
      <c r="F2" s="228"/>
      <c r="G2" s="229"/>
    </row>
    <row r="3" spans="1:7" ht="24.75" customHeight="1" hidden="1">
      <c r="A3" s="79" t="s">
        <v>7</v>
      </c>
      <c r="B3" s="78"/>
      <c r="C3" s="228"/>
      <c r="D3" s="228"/>
      <c r="E3" s="228"/>
      <c r="F3" s="228"/>
      <c r="G3" s="229"/>
    </row>
    <row r="4" spans="1:7" ht="24.75" customHeight="1" hidden="1">
      <c r="A4" s="79" t="s">
        <v>8</v>
      </c>
      <c r="B4" s="78"/>
      <c r="C4" s="228"/>
      <c r="D4" s="228"/>
      <c r="E4" s="228"/>
      <c r="F4" s="228"/>
      <c r="G4" s="229"/>
    </row>
    <row r="5" spans="2:4" ht="12.75" hidden="1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88"/>
  <sheetViews>
    <sheetView zoomScale="115" zoomScaleNormal="115" zoomScalePageLayoutView="0" workbookViewId="0" topLeftCell="A59">
      <selection activeCell="F88" sqref="F88"/>
    </sheetView>
  </sheetViews>
  <sheetFormatPr defaultColWidth="9.00390625" defaultRowHeight="12.75" outlineLevelRow="1"/>
  <cols>
    <col min="1" max="1" width="4.25390625" style="0" customWidth="1"/>
    <col min="2" max="2" width="14.375" style="93" customWidth="1"/>
    <col min="3" max="3" width="38.25390625" style="93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21" width="0" style="0" hidden="1" customWidth="1"/>
    <col min="29" max="39" width="0" style="0" hidden="1" customWidth="1"/>
  </cols>
  <sheetData>
    <row r="1" spans="1:31" ht="15.75" customHeight="1">
      <c r="A1" s="230" t="s">
        <v>6</v>
      </c>
      <c r="B1" s="230"/>
      <c r="C1" s="230"/>
      <c r="D1" s="230"/>
      <c r="E1" s="230"/>
      <c r="F1" s="230"/>
      <c r="G1" s="230"/>
      <c r="AE1" t="s">
        <v>75</v>
      </c>
    </row>
    <row r="2" spans="1:31" ht="24.75" customHeight="1">
      <c r="A2" s="141" t="s">
        <v>74</v>
      </c>
      <c r="B2" s="78"/>
      <c r="C2" s="231" t="s">
        <v>247</v>
      </c>
      <c r="D2" s="232"/>
      <c r="E2" s="232"/>
      <c r="F2" s="232"/>
      <c r="G2" s="233"/>
      <c r="AE2" t="s">
        <v>76</v>
      </c>
    </row>
    <row r="3" spans="1:31" ht="24.75" customHeight="1">
      <c r="A3" s="141" t="s">
        <v>7</v>
      </c>
      <c r="B3" s="78"/>
      <c r="C3" s="231" t="s">
        <v>43</v>
      </c>
      <c r="D3" s="232"/>
      <c r="E3" s="232"/>
      <c r="F3" s="232"/>
      <c r="G3" s="233"/>
      <c r="AE3" t="s">
        <v>77</v>
      </c>
    </row>
    <row r="4" spans="1:31" ht="24.75" customHeight="1" hidden="1">
      <c r="A4" s="141" t="s">
        <v>8</v>
      </c>
      <c r="B4" s="78"/>
      <c r="C4" s="231"/>
      <c r="D4" s="232"/>
      <c r="E4" s="232"/>
      <c r="F4" s="232"/>
      <c r="G4" s="233"/>
      <c r="AE4" t="s">
        <v>78</v>
      </c>
    </row>
    <row r="5" spans="1:31" ht="12.75" hidden="1">
      <c r="A5" s="142" t="s">
        <v>79</v>
      </c>
      <c r="B5" s="143"/>
      <c r="C5" s="144"/>
      <c r="D5" s="145"/>
      <c r="E5" s="145"/>
      <c r="F5" s="145"/>
      <c r="G5" s="146"/>
      <c r="AE5" t="s">
        <v>80</v>
      </c>
    </row>
    <row r="7" spans="1:21" ht="38.25">
      <c r="A7" s="151" t="s">
        <v>81</v>
      </c>
      <c r="B7" s="152" t="s">
        <v>82</v>
      </c>
      <c r="C7" s="152" t="s">
        <v>83</v>
      </c>
      <c r="D7" s="151" t="s">
        <v>84</v>
      </c>
      <c r="E7" s="151" t="s">
        <v>85</v>
      </c>
      <c r="F7" s="147" t="s">
        <v>86</v>
      </c>
      <c r="G7" s="151" t="s">
        <v>28</v>
      </c>
      <c r="H7" s="153" t="s">
        <v>29</v>
      </c>
      <c r="I7" s="153" t="s">
        <v>87</v>
      </c>
      <c r="J7" s="153" t="s">
        <v>30</v>
      </c>
      <c r="K7" s="153" t="s">
        <v>88</v>
      </c>
      <c r="L7" s="153" t="s">
        <v>89</v>
      </c>
      <c r="M7" s="153" t="s">
        <v>90</v>
      </c>
      <c r="N7" s="153" t="s">
        <v>91</v>
      </c>
      <c r="O7" s="153" t="s">
        <v>92</v>
      </c>
      <c r="P7" s="153" t="s">
        <v>93</v>
      </c>
      <c r="Q7" s="153" t="s">
        <v>94</v>
      </c>
      <c r="R7" s="153" t="s">
        <v>95</v>
      </c>
      <c r="S7" s="153" t="s">
        <v>96</v>
      </c>
      <c r="T7" s="153" t="s">
        <v>97</v>
      </c>
      <c r="U7" s="153" t="s">
        <v>98</v>
      </c>
    </row>
    <row r="8" spans="1:31" ht="12.75">
      <c r="A8" s="150" t="s">
        <v>99</v>
      </c>
      <c r="B8" s="155" t="s">
        <v>54</v>
      </c>
      <c r="C8" s="174" t="s">
        <v>55</v>
      </c>
      <c r="D8" s="159"/>
      <c r="E8" s="163"/>
      <c r="F8" s="165"/>
      <c r="G8" s="165">
        <f>G9+G10+G11</f>
        <v>0</v>
      </c>
      <c r="H8" s="165"/>
      <c r="I8" s="165">
        <f>SUM(I9:I11)</f>
        <v>7764.94</v>
      </c>
      <c r="J8" s="165"/>
      <c r="K8" s="165">
        <f>SUM(K9:K11)</f>
        <v>19967.66</v>
      </c>
      <c r="L8" s="165"/>
      <c r="M8" s="165">
        <f>SUM(M9:M11)</f>
        <v>0</v>
      </c>
      <c r="N8" s="160"/>
      <c r="O8" s="160">
        <f>SUM(O9:O11)</f>
        <v>5.5040000000000004</v>
      </c>
      <c r="P8" s="160"/>
      <c r="Q8" s="160">
        <f>SUM(Q9:Q11)</f>
        <v>0</v>
      </c>
      <c r="R8" s="160"/>
      <c r="S8" s="160"/>
      <c r="T8" s="161"/>
      <c r="U8" s="160">
        <f>SUM(U9:U11)</f>
        <v>57.59</v>
      </c>
      <c r="AE8" t="s">
        <v>100</v>
      </c>
    </row>
    <row r="9" spans="1:60" ht="22.5" outlineLevel="1">
      <c r="A9" s="149">
        <v>9</v>
      </c>
      <c r="B9" s="154" t="s">
        <v>104</v>
      </c>
      <c r="C9" s="173" t="s">
        <v>105</v>
      </c>
      <c r="D9" s="156" t="s">
        <v>106</v>
      </c>
      <c r="E9" s="162">
        <v>28</v>
      </c>
      <c r="F9" s="164">
        <v>0</v>
      </c>
      <c r="G9" s="164">
        <f>E9*F9</f>
        <v>0</v>
      </c>
      <c r="H9" s="164">
        <v>90.29</v>
      </c>
      <c r="I9" s="164">
        <f>ROUND(E9*H9,2)</f>
        <v>2528.12</v>
      </c>
      <c r="J9" s="164">
        <v>220.20999999999998</v>
      </c>
      <c r="K9" s="164">
        <f>ROUND(E9*J9,2)</f>
        <v>6165.88</v>
      </c>
      <c r="L9" s="164">
        <v>15</v>
      </c>
      <c r="M9" s="164">
        <f>G9*(1+L9/100)</f>
        <v>0</v>
      </c>
      <c r="N9" s="157">
        <v>0.064</v>
      </c>
      <c r="O9" s="157">
        <f>ROUND(E9*N9,5)</f>
        <v>1.792</v>
      </c>
      <c r="P9" s="157">
        <v>0</v>
      </c>
      <c r="Q9" s="157">
        <f>ROUND(E9*P9,5)</f>
        <v>0</v>
      </c>
      <c r="R9" s="157"/>
      <c r="S9" s="157"/>
      <c r="T9" s="158">
        <v>0.63</v>
      </c>
      <c r="U9" s="157">
        <f>ROUND(E9*T9,2)</f>
        <v>17.64</v>
      </c>
      <c r="V9" s="148"/>
      <c r="W9" s="148"/>
      <c r="X9" s="148"/>
      <c r="Y9" s="148"/>
      <c r="Z9" s="148"/>
      <c r="AA9" s="148"/>
      <c r="AB9" s="148"/>
      <c r="AC9" s="148"/>
      <c r="AD9" s="148"/>
      <c r="AE9" s="148" t="s">
        <v>102</v>
      </c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ht="22.5" outlineLevel="1">
      <c r="A10" s="149">
        <v>10</v>
      </c>
      <c r="B10" s="154" t="s">
        <v>104</v>
      </c>
      <c r="C10" s="173" t="s">
        <v>107</v>
      </c>
      <c r="D10" s="156" t="s">
        <v>106</v>
      </c>
      <c r="E10" s="162">
        <v>58</v>
      </c>
      <c r="F10" s="164">
        <v>0</v>
      </c>
      <c r="G10" s="164">
        <f>E10*F10</f>
        <v>0</v>
      </c>
      <c r="H10" s="164">
        <v>90.29</v>
      </c>
      <c r="I10" s="164">
        <f>ROUND(E10*H10,2)</f>
        <v>5236.82</v>
      </c>
      <c r="J10" s="164">
        <v>220.20999999999998</v>
      </c>
      <c r="K10" s="164">
        <f>ROUND(E10*J10,2)</f>
        <v>12772.18</v>
      </c>
      <c r="L10" s="164">
        <v>15</v>
      </c>
      <c r="M10" s="164">
        <f>G10*(1+L10/100)</f>
        <v>0</v>
      </c>
      <c r="N10" s="157">
        <v>0.064</v>
      </c>
      <c r="O10" s="157">
        <f>ROUND(E10*N10,5)</f>
        <v>3.712</v>
      </c>
      <c r="P10" s="157">
        <v>0</v>
      </c>
      <c r="Q10" s="157">
        <f>ROUND(E10*P10,5)</f>
        <v>0</v>
      </c>
      <c r="R10" s="157"/>
      <c r="S10" s="157"/>
      <c r="T10" s="158">
        <v>0.63</v>
      </c>
      <c r="U10" s="157">
        <f>ROUND(E10*T10,2)</f>
        <v>36.54</v>
      </c>
      <c r="V10" s="148"/>
      <c r="W10" s="148"/>
      <c r="X10" s="148"/>
      <c r="Y10" s="148"/>
      <c r="Z10" s="148"/>
      <c r="AA10" s="148"/>
      <c r="AB10" s="148"/>
      <c r="AC10" s="148"/>
      <c r="AD10" s="148"/>
      <c r="AE10" s="148" t="s">
        <v>102</v>
      </c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ht="12.75" outlineLevel="1">
      <c r="A11" s="149">
        <v>11</v>
      </c>
      <c r="B11" s="154" t="s">
        <v>108</v>
      </c>
      <c r="C11" s="173" t="s">
        <v>109</v>
      </c>
      <c r="D11" s="156" t="s">
        <v>103</v>
      </c>
      <c r="E11" s="162">
        <v>1.8</v>
      </c>
      <c r="F11" s="164">
        <v>0</v>
      </c>
      <c r="G11" s="164">
        <f>E11*F11</f>
        <v>0</v>
      </c>
      <c r="H11" s="164">
        <v>0</v>
      </c>
      <c r="I11" s="164">
        <f>ROUND(E11*H11,2)</f>
        <v>0</v>
      </c>
      <c r="J11" s="164">
        <v>572</v>
      </c>
      <c r="K11" s="164">
        <f>ROUND(E11*J11,2)</f>
        <v>1029.6</v>
      </c>
      <c r="L11" s="164">
        <v>15</v>
      </c>
      <c r="M11" s="164">
        <f>G11*(1+L11/100)</f>
        <v>0</v>
      </c>
      <c r="N11" s="157">
        <v>0</v>
      </c>
      <c r="O11" s="157">
        <f>ROUND(E11*N11,5)</f>
        <v>0</v>
      </c>
      <c r="P11" s="157">
        <v>0</v>
      </c>
      <c r="Q11" s="157">
        <f>ROUND(E11*P11,5)</f>
        <v>0</v>
      </c>
      <c r="R11" s="157"/>
      <c r="S11" s="157"/>
      <c r="T11" s="158">
        <v>1.892</v>
      </c>
      <c r="U11" s="157">
        <f>ROUND(E11*T11,2)</f>
        <v>3.41</v>
      </c>
      <c r="V11" s="148"/>
      <c r="W11" s="148"/>
      <c r="X11" s="148"/>
      <c r="Y11" s="148"/>
      <c r="Z11" s="148"/>
      <c r="AA11" s="148"/>
      <c r="AB11" s="148"/>
      <c r="AC11" s="148"/>
      <c r="AD11" s="148"/>
      <c r="AE11" s="148" t="s">
        <v>102</v>
      </c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31" ht="12.75">
      <c r="A12" s="150" t="s">
        <v>99</v>
      </c>
      <c r="B12" s="155" t="s">
        <v>56</v>
      </c>
      <c r="C12" s="174" t="s">
        <v>57</v>
      </c>
      <c r="D12" s="159"/>
      <c r="E12" s="163"/>
      <c r="F12" s="165"/>
      <c r="G12" s="165">
        <f>G13</f>
        <v>0</v>
      </c>
      <c r="H12" s="165"/>
      <c r="I12" s="165">
        <f>SUM(I13:I13)</f>
        <v>0</v>
      </c>
      <c r="J12" s="165"/>
      <c r="K12" s="165">
        <f>SUM(K13:K13)</f>
        <v>6637.5</v>
      </c>
      <c r="L12" s="165"/>
      <c r="M12" s="165">
        <f>SUM(M13:M13)</f>
        <v>0</v>
      </c>
      <c r="N12" s="160"/>
      <c r="O12" s="160">
        <f>SUM(O13:O13)</f>
        <v>0</v>
      </c>
      <c r="P12" s="160"/>
      <c r="Q12" s="160">
        <f>SUM(Q13:Q13)</f>
        <v>0</v>
      </c>
      <c r="R12" s="160"/>
      <c r="S12" s="160"/>
      <c r="T12" s="161"/>
      <c r="U12" s="160">
        <f>SUM(U13:U13)</f>
        <v>25</v>
      </c>
      <c r="AE12" t="s">
        <v>100</v>
      </c>
    </row>
    <row r="13" spans="1:60" ht="22.5" outlineLevel="1">
      <c r="A13" s="149">
        <v>12</v>
      </c>
      <c r="B13" s="154" t="s">
        <v>110</v>
      </c>
      <c r="C13" s="173" t="s">
        <v>111</v>
      </c>
      <c r="D13" s="156" t="s">
        <v>112</v>
      </c>
      <c r="E13" s="162">
        <v>25</v>
      </c>
      <c r="F13" s="164">
        <v>0</v>
      </c>
      <c r="G13" s="164">
        <f>E13*F13</f>
        <v>0</v>
      </c>
      <c r="H13" s="164">
        <v>0</v>
      </c>
      <c r="I13" s="164">
        <f>ROUND(E13*H13,2)</f>
        <v>0</v>
      </c>
      <c r="J13" s="164">
        <v>265.5</v>
      </c>
      <c r="K13" s="164">
        <f>ROUND(E13*J13,2)</f>
        <v>6637.5</v>
      </c>
      <c r="L13" s="164">
        <v>15</v>
      </c>
      <c r="M13" s="164">
        <f>G13*(1+L13/100)</f>
        <v>0</v>
      </c>
      <c r="N13" s="157">
        <v>0</v>
      </c>
      <c r="O13" s="157">
        <f>ROUND(E13*N13,5)</f>
        <v>0</v>
      </c>
      <c r="P13" s="157">
        <v>0</v>
      </c>
      <c r="Q13" s="157">
        <f>ROUND(E13*P13,5)</f>
        <v>0</v>
      </c>
      <c r="R13" s="157"/>
      <c r="S13" s="157"/>
      <c r="T13" s="158">
        <v>1</v>
      </c>
      <c r="U13" s="157">
        <f>ROUND(E13*T13,2)</f>
        <v>25</v>
      </c>
      <c r="V13" s="148"/>
      <c r="W13" s="148"/>
      <c r="X13" s="148"/>
      <c r="Y13" s="148"/>
      <c r="Z13" s="148"/>
      <c r="AA13" s="148"/>
      <c r="AB13" s="148"/>
      <c r="AC13" s="148"/>
      <c r="AD13" s="148"/>
      <c r="AE13" s="148" t="s">
        <v>102</v>
      </c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31" ht="12.75">
      <c r="A14" s="150" t="s">
        <v>99</v>
      </c>
      <c r="B14" s="155" t="s">
        <v>58</v>
      </c>
      <c r="C14" s="174" t="s">
        <v>59</v>
      </c>
      <c r="D14" s="159"/>
      <c r="E14" s="163"/>
      <c r="F14" s="165"/>
      <c r="G14" s="165">
        <f>G15+G16+G17+G18+G19+G20</f>
        <v>0</v>
      </c>
      <c r="H14" s="165"/>
      <c r="I14" s="165">
        <f>SUM(I15:I20)</f>
        <v>1201.63</v>
      </c>
      <c r="J14" s="165"/>
      <c r="K14" s="165">
        <f>SUM(K15:K20)</f>
        <v>17199.07</v>
      </c>
      <c r="L14" s="165"/>
      <c r="M14" s="165">
        <f>SUM(M15:M20)</f>
        <v>0</v>
      </c>
      <c r="N14" s="160"/>
      <c r="O14" s="160">
        <f>SUM(O15:O20)</f>
        <v>0.05034999999999999</v>
      </c>
      <c r="P14" s="160"/>
      <c r="Q14" s="160">
        <f>SUM(Q15:Q20)</f>
        <v>3.2199999999999998</v>
      </c>
      <c r="R14" s="160"/>
      <c r="S14" s="160"/>
      <c r="T14" s="161"/>
      <c r="U14" s="160">
        <f>SUM(U15:U20)</f>
        <v>59.97</v>
      </c>
      <c r="AE14" t="s">
        <v>100</v>
      </c>
    </row>
    <row r="15" spans="1:60" ht="12.75" outlineLevel="1">
      <c r="A15" s="149">
        <v>13</v>
      </c>
      <c r="B15" s="154" t="s">
        <v>113</v>
      </c>
      <c r="C15" s="173" t="s">
        <v>114</v>
      </c>
      <c r="D15" s="156" t="s">
        <v>106</v>
      </c>
      <c r="E15" s="162">
        <v>86</v>
      </c>
      <c r="F15" s="164">
        <v>0</v>
      </c>
      <c r="G15" s="164">
        <f aca="true" t="shared" si="0" ref="G15:G20">E15*F15</f>
        <v>0</v>
      </c>
      <c r="H15" s="164">
        <v>11.7</v>
      </c>
      <c r="I15" s="164">
        <f aca="true" t="shared" si="1" ref="I15:I20">ROUND(E15*H15,2)</f>
        <v>1006.2</v>
      </c>
      <c r="J15" s="164">
        <v>104.8</v>
      </c>
      <c r="K15" s="164">
        <f aca="true" t="shared" si="2" ref="K15:K20">ROUND(E15*J15,2)</f>
        <v>9012.8</v>
      </c>
      <c r="L15" s="164">
        <v>15</v>
      </c>
      <c r="M15" s="164">
        <f aca="true" t="shared" si="3" ref="M15:M20">G15*(1+L15/100)</f>
        <v>0</v>
      </c>
      <c r="N15" s="157">
        <v>0.00049</v>
      </c>
      <c r="O15" s="157">
        <f aca="true" t="shared" si="4" ref="O15:O20">ROUND(E15*N15,5)</f>
        <v>0.04214</v>
      </c>
      <c r="P15" s="157">
        <v>0.027</v>
      </c>
      <c r="Q15" s="157">
        <f aca="true" t="shared" si="5" ref="Q15:Q20">ROUND(E15*P15,5)</f>
        <v>2.322</v>
      </c>
      <c r="R15" s="157"/>
      <c r="S15" s="157"/>
      <c r="T15" s="158">
        <v>0.422</v>
      </c>
      <c r="U15" s="157">
        <f aca="true" t="shared" si="6" ref="U15:U20">ROUND(E15*T15,2)</f>
        <v>36.29</v>
      </c>
      <c r="V15" s="148"/>
      <c r="W15" s="148"/>
      <c r="X15" s="148"/>
      <c r="Y15" s="148"/>
      <c r="Z15" s="148"/>
      <c r="AA15" s="148"/>
      <c r="AB15" s="148"/>
      <c r="AC15" s="148"/>
      <c r="AD15" s="148"/>
      <c r="AE15" s="148" t="s">
        <v>102</v>
      </c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ht="22.5" outlineLevel="1">
      <c r="A16" s="149">
        <v>14</v>
      </c>
      <c r="B16" s="154" t="s">
        <v>115</v>
      </c>
      <c r="C16" s="173" t="s">
        <v>116</v>
      </c>
      <c r="D16" s="156" t="s">
        <v>117</v>
      </c>
      <c r="E16" s="162">
        <v>6</v>
      </c>
      <c r="F16" s="164">
        <v>0</v>
      </c>
      <c r="G16" s="164">
        <f t="shared" si="0"/>
        <v>0</v>
      </c>
      <c r="H16" s="164">
        <v>0</v>
      </c>
      <c r="I16" s="164">
        <f t="shared" si="1"/>
        <v>0</v>
      </c>
      <c r="J16" s="164">
        <v>38.6</v>
      </c>
      <c r="K16" s="164">
        <f t="shared" si="2"/>
        <v>231.6</v>
      </c>
      <c r="L16" s="164">
        <v>15</v>
      </c>
      <c r="M16" s="164">
        <f t="shared" si="3"/>
        <v>0</v>
      </c>
      <c r="N16" s="157">
        <v>0</v>
      </c>
      <c r="O16" s="157">
        <f t="shared" si="4"/>
        <v>0</v>
      </c>
      <c r="P16" s="157">
        <v>0.004</v>
      </c>
      <c r="Q16" s="157">
        <f t="shared" si="5"/>
        <v>0.024</v>
      </c>
      <c r="R16" s="157"/>
      <c r="S16" s="157"/>
      <c r="T16" s="158">
        <v>0.16</v>
      </c>
      <c r="U16" s="157">
        <f t="shared" si="6"/>
        <v>0.96</v>
      </c>
      <c r="V16" s="148"/>
      <c r="W16" s="148"/>
      <c r="X16" s="148"/>
      <c r="Y16" s="148"/>
      <c r="Z16" s="148"/>
      <c r="AA16" s="148"/>
      <c r="AB16" s="148"/>
      <c r="AC16" s="148"/>
      <c r="AD16" s="148"/>
      <c r="AE16" s="148" t="s">
        <v>102</v>
      </c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ht="12.75" outlineLevel="1">
      <c r="A17" s="149">
        <v>15</v>
      </c>
      <c r="B17" s="154" t="s">
        <v>118</v>
      </c>
      <c r="C17" s="173" t="s">
        <v>119</v>
      </c>
      <c r="D17" s="156" t="s">
        <v>117</v>
      </c>
      <c r="E17" s="162">
        <v>2</v>
      </c>
      <c r="F17" s="164">
        <v>0</v>
      </c>
      <c r="G17" s="164">
        <f t="shared" si="0"/>
        <v>0</v>
      </c>
      <c r="H17" s="164">
        <v>30.73</v>
      </c>
      <c r="I17" s="164">
        <f t="shared" si="1"/>
        <v>61.46</v>
      </c>
      <c r="J17" s="164">
        <v>67.86999999999999</v>
      </c>
      <c r="K17" s="164">
        <f t="shared" si="2"/>
        <v>135.74</v>
      </c>
      <c r="L17" s="164">
        <v>15</v>
      </c>
      <c r="M17" s="164">
        <f t="shared" si="3"/>
        <v>0</v>
      </c>
      <c r="N17" s="157">
        <v>0.00129</v>
      </c>
      <c r="O17" s="157">
        <f t="shared" si="4"/>
        <v>0.00258</v>
      </c>
      <c r="P17" s="157">
        <v>0.001</v>
      </c>
      <c r="Q17" s="157">
        <f t="shared" si="5"/>
        <v>0.002</v>
      </c>
      <c r="R17" s="157"/>
      <c r="S17" s="157"/>
      <c r="T17" s="158">
        <v>0.251</v>
      </c>
      <c r="U17" s="157">
        <f t="shared" si="6"/>
        <v>0.5</v>
      </c>
      <c r="V17" s="148"/>
      <c r="W17" s="148"/>
      <c r="X17" s="148"/>
      <c r="Y17" s="148"/>
      <c r="Z17" s="148"/>
      <c r="AA17" s="148"/>
      <c r="AB17" s="148"/>
      <c r="AC17" s="148"/>
      <c r="AD17" s="148"/>
      <c r="AE17" s="148" t="s">
        <v>102</v>
      </c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ht="12.75" outlineLevel="1">
      <c r="A18" s="149">
        <v>16</v>
      </c>
      <c r="B18" s="154" t="s">
        <v>120</v>
      </c>
      <c r="C18" s="173" t="s">
        <v>121</v>
      </c>
      <c r="D18" s="156" t="s">
        <v>101</v>
      </c>
      <c r="E18" s="162">
        <v>0.22</v>
      </c>
      <c r="F18" s="164">
        <v>0</v>
      </c>
      <c r="G18" s="164">
        <f t="shared" si="0"/>
        <v>0</v>
      </c>
      <c r="H18" s="164">
        <v>32.96</v>
      </c>
      <c r="I18" s="164">
        <f t="shared" si="1"/>
        <v>7.25</v>
      </c>
      <c r="J18" s="164">
        <v>2972.04</v>
      </c>
      <c r="K18" s="164">
        <f t="shared" si="2"/>
        <v>653.85</v>
      </c>
      <c r="L18" s="164">
        <v>15</v>
      </c>
      <c r="M18" s="164">
        <f t="shared" si="3"/>
        <v>0</v>
      </c>
      <c r="N18" s="157">
        <v>0.00139</v>
      </c>
      <c r="O18" s="157">
        <f t="shared" si="4"/>
        <v>0.00031</v>
      </c>
      <c r="P18" s="157">
        <v>1.8</v>
      </c>
      <c r="Q18" s="157">
        <f t="shared" si="5"/>
        <v>0.396</v>
      </c>
      <c r="R18" s="157"/>
      <c r="S18" s="157"/>
      <c r="T18" s="158">
        <v>12.256</v>
      </c>
      <c r="U18" s="157">
        <f t="shared" si="6"/>
        <v>2.7</v>
      </c>
      <c r="V18" s="148"/>
      <c r="W18" s="148"/>
      <c r="X18" s="148"/>
      <c r="Y18" s="148"/>
      <c r="Z18" s="148"/>
      <c r="AA18" s="148"/>
      <c r="AB18" s="148"/>
      <c r="AC18" s="148"/>
      <c r="AD18" s="148"/>
      <c r="AE18" s="148" t="s">
        <v>102</v>
      </c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ht="22.5" outlineLevel="1">
      <c r="A19" s="149">
        <v>17</v>
      </c>
      <c r="B19" s="154" t="s">
        <v>122</v>
      </c>
      <c r="C19" s="173" t="s">
        <v>123</v>
      </c>
      <c r="D19" s="156" t="s">
        <v>117</v>
      </c>
      <c r="E19" s="162">
        <v>4</v>
      </c>
      <c r="F19" s="164">
        <v>0</v>
      </c>
      <c r="G19" s="164">
        <f t="shared" si="0"/>
        <v>0</v>
      </c>
      <c r="H19" s="164">
        <v>31.68</v>
      </c>
      <c r="I19" s="164">
        <f t="shared" si="1"/>
        <v>126.72</v>
      </c>
      <c r="J19" s="164">
        <v>959.32</v>
      </c>
      <c r="K19" s="164">
        <f t="shared" si="2"/>
        <v>3837.28</v>
      </c>
      <c r="L19" s="164">
        <v>15</v>
      </c>
      <c r="M19" s="164">
        <f t="shared" si="3"/>
        <v>0</v>
      </c>
      <c r="N19" s="157">
        <v>0.00133</v>
      </c>
      <c r="O19" s="157">
        <f t="shared" si="4"/>
        <v>0.00532</v>
      </c>
      <c r="P19" s="157">
        <v>0.119</v>
      </c>
      <c r="Q19" s="157">
        <f t="shared" si="5"/>
        <v>0.476</v>
      </c>
      <c r="R19" s="157"/>
      <c r="S19" s="157"/>
      <c r="T19" s="158">
        <v>3.942</v>
      </c>
      <c r="U19" s="157">
        <f t="shared" si="6"/>
        <v>15.77</v>
      </c>
      <c r="V19" s="148"/>
      <c r="W19" s="148"/>
      <c r="X19" s="148"/>
      <c r="Y19" s="148"/>
      <c r="Z19" s="148"/>
      <c r="AA19" s="148"/>
      <c r="AB19" s="148"/>
      <c r="AC19" s="148"/>
      <c r="AD19" s="148"/>
      <c r="AE19" s="148" t="s">
        <v>102</v>
      </c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ht="22.5" outlineLevel="1">
      <c r="A20" s="149">
        <v>18</v>
      </c>
      <c r="B20" s="154" t="s">
        <v>124</v>
      </c>
      <c r="C20" s="173" t="s">
        <v>125</v>
      </c>
      <c r="D20" s="156" t="s">
        <v>103</v>
      </c>
      <c r="E20" s="162">
        <v>1.4</v>
      </c>
      <c r="F20" s="164">
        <v>0</v>
      </c>
      <c r="G20" s="164">
        <f t="shared" si="0"/>
        <v>0</v>
      </c>
      <c r="H20" s="164">
        <v>0</v>
      </c>
      <c r="I20" s="164">
        <f t="shared" si="1"/>
        <v>0</v>
      </c>
      <c r="J20" s="164">
        <v>2377</v>
      </c>
      <c r="K20" s="164">
        <f t="shared" si="2"/>
        <v>3327.8</v>
      </c>
      <c r="L20" s="164">
        <v>15</v>
      </c>
      <c r="M20" s="164">
        <f t="shared" si="3"/>
        <v>0</v>
      </c>
      <c r="N20" s="157">
        <v>0</v>
      </c>
      <c r="O20" s="157">
        <f t="shared" si="4"/>
        <v>0</v>
      </c>
      <c r="P20" s="157">
        <v>0</v>
      </c>
      <c r="Q20" s="157">
        <f t="shared" si="5"/>
        <v>0</v>
      </c>
      <c r="R20" s="157"/>
      <c r="S20" s="157"/>
      <c r="T20" s="158">
        <v>2.68</v>
      </c>
      <c r="U20" s="157">
        <f t="shared" si="6"/>
        <v>3.75</v>
      </c>
      <c r="V20" s="148"/>
      <c r="W20" s="148"/>
      <c r="X20" s="148"/>
      <c r="Y20" s="148"/>
      <c r="Z20" s="148"/>
      <c r="AA20" s="148"/>
      <c r="AB20" s="148"/>
      <c r="AC20" s="148"/>
      <c r="AD20" s="148"/>
      <c r="AE20" s="148" t="s">
        <v>126</v>
      </c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31" ht="12.75">
      <c r="A21" s="150" t="s">
        <v>99</v>
      </c>
      <c r="B21" s="155" t="s">
        <v>60</v>
      </c>
      <c r="C21" s="174" t="s">
        <v>61</v>
      </c>
      <c r="D21" s="159"/>
      <c r="E21" s="163"/>
      <c r="F21" s="165"/>
      <c r="G21" s="165">
        <f>G22+G23+G24+G25+G26+G27+G28</f>
        <v>0</v>
      </c>
      <c r="H21" s="165"/>
      <c r="I21" s="165">
        <f>SUM(I22:I28)</f>
        <v>7496.57</v>
      </c>
      <c r="J21" s="165"/>
      <c r="K21" s="165">
        <f>SUM(K22:K28)</f>
        <v>9412.85</v>
      </c>
      <c r="L21" s="165"/>
      <c r="M21" s="165">
        <f>SUM(M22:M28)</f>
        <v>0</v>
      </c>
      <c r="N21" s="160"/>
      <c r="O21" s="160">
        <f>SUM(O22:O28)</f>
        <v>0.06083</v>
      </c>
      <c r="P21" s="160"/>
      <c r="Q21" s="160">
        <f>SUM(Q22:Q28)</f>
        <v>0</v>
      </c>
      <c r="R21" s="160"/>
      <c r="S21" s="160"/>
      <c r="T21" s="161"/>
      <c r="U21" s="160">
        <f>SUM(U22:U28)</f>
        <v>19.77</v>
      </c>
      <c r="AE21" t="s">
        <v>100</v>
      </c>
    </row>
    <row r="22" spans="1:60" ht="12.75" outlineLevel="1">
      <c r="A22" s="149">
        <v>19</v>
      </c>
      <c r="B22" s="154" t="s">
        <v>127</v>
      </c>
      <c r="C22" s="173" t="s">
        <v>128</v>
      </c>
      <c r="D22" s="156" t="s">
        <v>106</v>
      </c>
      <c r="E22" s="162">
        <v>71</v>
      </c>
      <c r="F22" s="164">
        <v>0</v>
      </c>
      <c r="G22" s="164">
        <f aca="true" t="shared" si="7" ref="G22:G85">E22*F22</f>
        <v>0</v>
      </c>
      <c r="H22" s="164">
        <v>95.63</v>
      </c>
      <c r="I22" s="164">
        <f aca="true" t="shared" si="8" ref="I22:I28">ROUND(E22*H22,2)</f>
        <v>6789.73</v>
      </c>
      <c r="J22" s="164">
        <v>39.870000000000005</v>
      </c>
      <c r="K22" s="164">
        <f aca="true" t="shared" si="9" ref="K22:K28">ROUND(E22*J22,2)</f>
        <v>2830.77</v>
      </c>
      <c r="L22" s="164">
        <v>15</v>
      </c>
      <c r="M22" s="164">
        <f aca="true" t="shared" si="10" ref="M22:M28">G22*(1+L22/100)</f>
        <v>0</v>
      </c>
      <c r="N22" s="157">
        <v>0.00032</v>
      </c>
      <c r="O22" s="157">
        <f aca="true" t="shared" si="11" ref="O22:O28">ROUND(E22*N22,5)</f>
        <v>0.02272</v>
      </c>
      <c r="P22" s="157">
        <v>0</v>
      </c>
      <c r="Q22" s="157">
        <f aca="true" t="shared" si="12" ref="Q22:Q28">ROUND(E22*P22,5)</f>
        <v>0</v>
      </c>
      <c r="R22" s="157"/>
      <c r="S22" s="157"/>
      <c r="T22" s="158">
        <v>0.134</v>
      </c>
      <c r="U22" s="157">
        <f aca="true" t="shared" si="13" ref="U22:U28">ROUND(E22*T22,2)</f>
        <v>9.51</v>
      </c>
      <c r="V22" s="148"/>
      <c r="W22" s="148"/>
      <c r="X22" s="148"/>
      <c r="Y22" s="148"/>
      <c r="Z22" s="148"/>
      <c r="AA22" s="148"/>
      <c r="AB22" s="148"/>
      <c r="AC22" s="148"/>
      <c r="AD22" s="148"/>
      <c r="AE22" s="148" t="s">
        <v>102</v>
      </c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</row>
    <row r="23" spans="1:60" ht="12.75" outlineLevel="1">
      <c r="A23" s="149">
        <v>20</v>
      </c>
      <c r="B23" s="154" t="s">
        <v>129</v>
      </c>
      <c r="C23" s="173" t="s">
        <v>130</v>
      </c>
      <c r="D23" s="156" t="s">
        <v>131</v>
      </c>
      <c r="E23" s="162">
        <v>2.8</v>
      </c>
      <c r="F23" s="164">
        <v>0</v>
      </c>
      <c r="G23" s="164">
        <f t="shared" si="7"/>
        <v>0</v>
      </c>
      <c r="H23" s="164">
        <v>13.41</v>
      </c>
      <c r="I23" s="164">
        <f t="shared" si="8"/>
        <v>37.55</v>
      </c>
      <c r="J23" s="164">
        <v>97.09</v>
      </c>
      <c r="K23" s="164">
        <f t="shared" si="9"/>
        <v>271.85</v>
      </c>
      <c r="L23" s="164">
        <v>15</v>
      </c>
      <c r="M23" s="164">
        <f t="shared" si="10"/>
        <v>0</v>
      </c>
      <c r="N23" s="157">
        <v>0.00051</v>
      </c>
      <c r="O23" s="157">
        <f t="shared" si="11"/>
        <v>0.00143</v>
      </c>
      <c r="P23" s="157">
        <v>0</v>
      </c>
      <c r="Q23" s="157">
        <f t="shared" si="12"/>
        <v>0</v>
      </c>
      <c r="R23" s="157"/>
      <c r="S23" s="157"/>
      <c r="T23" s="158">
        <v>0.267</v>
      </c>
      <c r="U23" s="157">
        <f t="shared" si="13"/>
        <v>0.75</v>
      </c>
      <c r="V23" s="148"/>
      <c r="W23" s="148"/>
      <c r="X23" s="148"/>
      <c r="Y23" s="148"/>
      <c r="Z23" s="148"/>
      <c r="AA23" s="148"/>
      <c r="AB23" s="148"/>
      <c r="AC23" s="148"/>
      <c r="AD23" s="148"/>
      <c r="AE23" s="148" t="s">
        <v>102</v>
      </c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ht="12.75" outlineLevel="1">
      <c r="A24" s="149">
        <v>21</v>
      </c>
      <c r="B24" s="154" t="s">
        <v>132</v>
      </c>
      <c r="C24" s="173" t="s">
        <v>133</v>
      </c>
      <c r="D24" s="156" t="s">
        <v>131</v>
      </c>
      <c r="E24" s="162">
        <v>15.5</v>
      </c>
      <c r="F24" s="164">
        <v>0</v>
      </c>
      <c r="G24" s="164">
        <f t="shared" si="7"/>
        <v>0</v>
      </c>
      <c r="H24" s="164">
        <v>43.18</v>
      </c>
      <c r="I24" s="164">
        <f t="shared" si="8"/>
        <v>669.29</v>
      </c>
      <c r="J24" s="164">
        <v>247.82</v>
      </c>
      <c r="K24" s="164">
        <f t="shared" si="9"/>
        <v>3841.21</v>
      </c>
      <c r="L24" s="164">
        <v>15</v>
      </c>
      <c r="M24" s="164">
        <f t="shared" si="10"/>
        <v>0</v>
      </c>
      <c r="N24" s="157">
        <v>0.00205</v>
      </c>
      <c r="O24" s="157">
        <f t="shared" si="11"/>
        <v>0.03178</v>
      </c>
      <c r="P24" s="157">
        <v>0</v>
      </c>
      <c r="Q24" s="157">
        <f t="shared" si="12"/>
        <v>0</v>
      </c>
      <c r="R24" s="157"/>
      <c r="S24" s="157"/>
      <c r="T24" s="158">
        <v>0.61</v>
      </c>
      <c r="U24" s="157">
        <f t="shared" si="13"/>
        <v>9.46</v>
      </c>
      <c r="V24" s="148"/>
      <c r="W24" s="148"/>
      <c r="X24" s="148"/>
      <c r="Y24" s="148"/>
      <c r="Z24" s="148"/>
      <c r="AA24" s="148"/>
      <c r="AB24" s="148"/>
      <c r="AC24" s="148"/>
      <c r="AD24" s="148"/>
      <c r="AE24" s="148" t="s">
        <v>102</v>
      </c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</row>
    <row r="25" spans="1:60" ht="12.75" outlineLevel="1">
      <c r="A25" s="149">
        <v>22</v>
      </c>
      <c r="B25" s="154" t="s">
        <v>134</v>
      </c>
      <c r="C25" s="173" t="s">
        <v>135</v>
      </c>
      <c r="D25" s="156" t="s">
        <v>131</v>
      </c>
      <c r="E25" s="162">
        <v>8.6</v>
      </c>
      <c r="F25" s="164">
        <v>0</v>
      </c>
      <c r="G25" s="164">
        <f t="shared" si="7"/>
        <v>0</v>
      </c>
      <c r="H25" s="164">
        <v>0</v>
      </c>
      <c r="I25" s="164">
        <f t="shared" si="8"/>
        <v>0</v>
      </c>
      <c r="J25" s="164">
        <v>135</v>
      </c>
      <c r="K25" s="164">
        <f t="shared" si="9"/>
        <v>1161</v>
      </c>
      <c r="L25" s="164">
        <v>15</v>
      </c>
      <c r="M25" s="164">
        <f t="shared" si="10"/>
        <v>0</v>
      </c>
      <c r="N25" s="157">
        <v>0.0002</v>
      </c>
      <c r="O25" s="157">
        <f t="shared" si="11"/>
        <v>0.00172</v>
      </c>
      <c r="P25" s="157">
        <v>0</v>
      </c>
      <c r="Q25" s="157">
        <f t="shared" si="12"/>
        <v>0</v>
      </c>
      <c r="R25" s="157"/>
      <c r="S25" s="157"/>
      <c r="T25" s="158">
        <v>0</v>
      </c>
      <c r="U25" s="157">
        <f t="shared" si="13"/>
        <v>0</v>
      </c>
      <c r="V25" s="148"/>
      <c r="W25" s="148"/>
      <c r="X25" s="148"/>
      <c r="Y25" s="148"/>
      <c r="Z25" s="148"/>
      <c r="AA25" s="148"/>
      <c r="AB25" s="148"/>
      <c r="AC25" s="148"/>
      <c r="AD25" s="148"/>
      <c r="AE25" s="148" t="s">
        <v>126</v>
      </c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</row>
    <row r="26" spans="1:60" ht="12.75" outlineLevel="1">
      <c r="A26" s="149">
        <v>23</v>
      </c>
      <c r="B26" s="154" t="s">
        <v>134</v>
      </c>
      <c r="C26" s="173" t="s">
        <v>136</v>
      </c>
      <c r="D26" s="156" t="s">
        <v>131</v>
      </c>
      <c r="E26" s="162">
        <v>15.6</v>
      </c>
      <c r="F26" s="164">
        <v>0</v>
      </c>
      <c r="G26" s="164">
        <f t="shared" si="7"/>
        <v>0</v>
      </c>
      <c r="H26" s="164">
        <v>0</v>
      </c>
      <c r="I26" s="164">
        <f t="shared" si="8"/>
        <v>0</v>
      </c>
      <c r="J26" s="164">
        <v>80</v>
      </c>
      <c r="K26" s="164">
        <f t="shared" si="9"/>
        <v>1248</v>
      </c>
      <c r="L26" s="164">
        <v>15</v>
      </c>
      <c r="M26" s="164">
        <f t="shared" si="10"/>
        <v>0</v>
      </c>
      <c r="N26" s="157">
        <v>0.0002</v>
      </c>
      <c r="O26" s="157">
        <f t="shared" si="11"/>
        <v>0.00312</v>
      </c>
      <c r="P26" s="157">
        <v>0</v>
      </c>
      <c r="Q26" s="157">
        <f t="shared" si="12"/>
        <v>0</v>
      </c>
      <c r="R26" s="157"/>
      <c r="S26" s="157"/>
      <c r="T26" s="158">
        <v>0</v>
      </c>
      <c r="U26" s="157">
        <f t="shared" si="13"/>
        <v>0</v>
      </c>
      <c r="V26" s="148"/>
      <c r="W26" s="148"/>
      <c r="X26" s="148"/>
      <c r="Y26" s="148"/>
      <c r="Z26" s="148"/>
      <c r="AA26" s="148"/>
      <c r="AB26" s="148"/>
      <c r="AC26" s="148"/>
      <c r="AD26" s="148"/>
      <c r="AE26" s="148" t="s">
        <v>126</v>
      </c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ht="12.75" outlineLevel="1">
      <c r="A27" s="149">
        <v>24</v>
      </c>
      <c r="B27" s="154" t="s">
        <v>134</v>
      </c>
      <c r="C27" s="173" t="s">
        <v>137</v>
      </c>
      <c r="D27" s="156" t="s">
        <v>131</v>
      </c>
      <c r="E27" s="162">
        <v>0.2</v>
      </c>
      <c r="F27" s="164">
        <v>0</v>
      </c>
      <c r="G27" s="164">
        <f t="shared" si="7"/>
        <v>0</v>
      </c>
      <c r="H27" s="164">
        <v>0</v>
      </c>
      <c r="I27" s="164">
        <f t="shared" si="8"/>
        <v>0</v>
      </c>
      <c r="J27" s="164">
        <v>200</v>
      </c>
      <c r="K27" s="164">
        <f t="shared" si="9"/>
        <v>40</v>
      </c>
      <c r="L27" s="164">
        <v>15</v>
      </c>
      <c r="M27" s="164">
        <f t="shared" si="10"/>
        <v>0</v>
      </c>
      <c r="N27" s="157">
        <v>0.0003</v>
      </c>
      <c r="O27" s="157">
        <f t="shared" si="11"/>
        <v>6E-05</v>
      </c>
      <c r="P27" s="157">
        <v>0</v>
      </c>
      <c r="Q27" s="157">
        <f t="shared" si="12"/>
        <v>0</v>
      </c>
      <c r="R27" s="157"/>
      <c r="S27" s="157"/>
      <c r="T27" s="158">
        <v>0</v>
      </c>
      <c r="U27" s="157">
        <f t="shared" si="13"/>
        <v>0</v>
      </c>
      <c r="V27" s="148"/>
      <c r="W27" s="148"/>
      <c r="X27" s="148"/>
      <c r="Y27" s="148"/>
      <c r="Z27" s="148"/>
      <c r="AA27" s="148"/>
      <c r="AB27" s="148"/>
      <c r="AC27" s="148"/>
      <c r="AD27" s="148"/>
      <c r="AE27" s="148" t="s">
        <v>126</v>
      </c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60" ht="12.75" outlineLevel="1">
      <c r="A28" s="149">
        <v>25</v>
      </c>
      <c r="B28" s="154" t="s">
        <v>138</v>
      </c>
      <c r="C28" s="173" t="s">
        <v>139</v>
      </c>
      <c r="D28" s="156" t="s">
        <v>103</v>
      </c>
      <c r="E28" s="162">
        <v>0.026</v>
      </c>
      <c r="F28" s="164">
        <v>0</v>
      </c>
      <c r="G28" s="164">
        <f t="shared" si="7"/>
        <v>0</v>
      </c>
      <c r="H28" s="164">
        <v>0</v>
      </c>
      <c r="I28" s="164">
        <f t="shared" si="8"/>
        <v>0</v>
      </c>
      <c r="J28" s="164">
        <v>770</v>
      </c>
      <c r="K28" s="164">
        <f t="shared" si="9"/>
        <v>20.02</v>
      </c>
      <c r="L28" s="164">
        <v>15</v>
      </c>
      <c r="M28" s="164">
        <f t="shared" si="10"/>
        <v>0</v>
      </c>
      <c r="N28" s="157">
        <v>0</v>
      </c>
      <c r="O28" s="157">
        <f t="shared" si="11"/>
        <v>0</v>
      </c>
      <c r="P28" s="157">
        <v>0</v>
      </c>
      <c r="Q28" s="157">
        <f t="shared" si="12"/>
        <v>0</v>
      </c>
      <c r="R28" s="157"/>
      <c r="S28" s="157"/>
      <c r="T28" s="158">
        <v>1.74</v>
      </c>
      <c r="U28" s="157">
        <f t="shared" si="13"/>
        <v>0.05</v>
      </c>
      <c r="V28" s="148"/>
      <c r="W28" s="148"/>
      <c r="X28" s="148"/>
      <c r="Y28" s="148"/>
      <c r="Z28" s="148"/>
      <c r="AA28" s="148"/>
      <c r="AB28" s="148"/>
      <c r="AC28" s="148"/>
      <c r="AD28" s="148"/>
      <c r="AE28" s="148" t="s">
        <v>102</v>
      </c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</row>
    <row r="29" spans="1:31" ht="12.75">
      <c r="A29" s="150" t="s">
        <v>99</v>
      </c>
      <c r="B29" s="155" t="s">
        <v>62</v>
      </c>
      <c r="C29" s="174" t="s">
        <v>63</v>
      </c>
      <c r="D29" s="159"/>
      <c r="E29" s="163"/>
      <c r="F29" s="165"/>
      <c r="G29" s="165">
        <f>G30+G31+G32+G33+G34+G35+G36+G37+G38+G39+G40+G41+G42</f>
        <v>0</v>
      </c>
      <c r="H29" s="165"/>
      <c r="I29" s="165">
        <f>SUM(I30:I42)</f>
        <v>17377.12</v>
      </c>
      <c r="J29" s="165"/>
      <c r="K29" s="165">
        <f>SUM(K30:K42)</f>
        <v>14987.57</v>
      </c>
      <c r="L29" s="165"/>
      <c r="M29" s="165">
        <f>SUM(M30:M42)</f>
        <v>0</v>
      </c>
      <c r="N29" s="160"/>
      <c r="O29" s="160">
        <f>SUM(O30:O42)</f>
        <v>0.10239000000000001</v>
      </c>
      <c r="P29" s="160"/>
      <c r="Q29" s="160">
        <f>SUM(Q30:Q42)</f>
        <v>0</v>
      </c>
      <c r="R29" s="160"/>
      <c r="S29" s="160"/>
      <c r="T29" s="161"/>
      <c r="U29" s="160">
        <f>SUM(U30:U42)</f>
        <v>40.62</v>
      </c>
      <c r="AE29" t="s">
        <v>100</v>
      </c>
    </row>
    <row r="30" spans="1:60" ht="12.75" outlineLevel="1">
      <c r="A30" s="149">
        <v>26</v>
      </c>
      <c r="B30" s="154" t="s">
        <v>140</v>
      </c>
      <c r="C30" s="173" t="s">
        <v>141</v>
      </c>
      <c r="D30" s="156" t="s">
        <v>117</v>
      </c>
      <c r="E30" s="162">
        <v>4</v>
      </c>
      <c r="F30" s="164">
        <v>0</v>
      </c>
      <c r="G30" s="164">
        <f t="shared" si="7"/>
        <v>0</v>
      </c>
      <c r="H30" s="164">
        <v>0</v>
      </c>
      <c r="I30" s="164">
        <f aca="true" t="shared" si="14" ref="I30:I42">ROUND(E30*H30,2)</f>
        <v>0</v>
      </c>
      <c r="J30" s="164">
        <v>64.3</v>
      </c>
      <c r="K30" s="164">
        <f aca="true" t="shared" si="15" ref="K30:K42">ROUND(E30*J30,2)</f>
        <v>257.2</v>
      </c>
      <c r="L30" s="164">
        <v>15</v>
      </c>
      <c r="M30" s="164">
        <f aca="true" t="shared" si="16" ref="M30:M42">G30*(1+L30/100)</f>
        <v>0</v>
      </c>
      <c r="N30" s="157">
        <v>0</v>
      </c>
      <c r="O30" s="157">
        <f aca="true" t="shared" si="17" ref="O30:O42">ROUND(E30*N30,5)</f>
        <v>0</v>
      </c>
      <c r="P30" s="157">
        <v>0</v>
      </c>
      <c r="Q30" s="157">
        <f aca="true" t="shared" si="18" ref="Q30:Q42">ROUND(E30*P30,5)</f>
        <v>0</v>
      </c>
      <c r="R30" s="157"/>
      <c r="S30" s="157"/>
      <c r="T30" s="158">
        <v>0.174</v>
      </c>
      <c r="U30" s="157">
        <f aca="true" t="shared" si="19" ref="U30:U42">ROUND(E30*T30,2)</f>
        <v>0.7</v>
      </c>
      <c r="V30" s="148"/>
      <c r="W30" s="148"/>
      <c r="X30" s="148"/>
      <c r="Y30" s="148"/>
      <c r="Z30" s="148"/>
      <c r="AA30" s="148"/>
      <c r="AB30" s="148"/>
      <c r="AC30" s="148"/>
      <c r="AD30" s="148"/>
      <c r="AE30" s="148" t="s">
        <v>102</v>
      </c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60" ht="12.75" outlineLevel="1">
      <c r="A31" s="149">
        <v>27</v>
      </c>
      <c r="B31" s="154" t="s">
        <v>142</v>
      </c>
      <c r="C31" s="173" t="s">
        <v>143</v>
      </c>
      <c r="D31" s="156" t="s">
        <v>117</v>
      </c>
      <c r="E31" s="162">
        <v>2</v>
      </c>
      <c r="F31" s="164">
        <v>0</v>
      </c>
      <c r="G31" s="164">
        <f t="shared" si="7"/>
        <v>0</v>
      </c>
      <c r="H31" s="164">
        <v>0</v>
      </c>
      <c r="I31" s="164">
        <f t="shared" si="14"/>
        <v>0</v>
      </c>
      <c r="J31" s="164">
        <v>95.8</v>
      </c>
      <c r="K31" s="164">
        <f t="shared" si="15"/>
        <v>191.6</v>
      </c>
      <c r="L31" s="164">
        <v>15</v>
      </c>
      <c r="M31" s="164">
        <f t="shared" si="16"/>
        <v>0</v>
      </c>
      <c r="N31" s="157">
        <v>0</v>
      </c>
      <c r="O31" s="157">
        <f t="shared" si="17"/>
        <v>0</v>
      </c>
      <c r="P31" s="157">
        <v>0</v>
      </c>
      <c r="Q31" s="157">
        <f t="shared" si="18"/>
        <v>0</v>
      </c>
      <c r="R31" s="157"/>
      <c r="S31" s="157"/>
      <c r="T31" s="158">
        <v>0.259</v>
      </c>
      <c r="U31" s="157">
        <f t="shared" si="19"/>
        <v>0.52</v>
      </c>
      <c r="V31" s="148"/>
      <c r="W31" s="148"/>
      <c r="X31" s="148"/>
      <c r="Y31" s="148"/>
      <c r="Z31" s="148"/>
      <c r="AA31" s="148"/>
      <c r="AB31" s="148"/>
      <c r="AC31" s="148"/>
      <c r="AD31" s="148"/>
      <c r="AE31" s="148" t="s">
        <v>102</v>
      </c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1:60" ht="12.75" outlineLevel="1">
      <c r="A32" s="149">
        <v>28</v>
      </c>
      <c r="B32" s="154" t="s">
        <v>144</v>
      </c>
      <c r="C32" s="173" t="s">
        <v>145</v>
      </c>
      <c r="D32" s="156" t="s">
        <v>117</v>
      </c>
      <c r="E32" s="162">
        <v>2</v>
      </c>
      <c r="F32" s="164">
        <v>0</v>
      </c>
      <c r="G32" s="164">
        <f t="shared" si="7"/>
        <v>0</v>
      </c>
      <c r="H32" s="164">
        <v>149.19</v>
      </c>
      <c r="I32" s="164">
        <f t="shared" si="14"/>
        <v>298.38</v>
      </c>
      <c r="J32" s="164">
        <v>109.31</v>
      </c>
      <c r="K32" s="164">
        <f t="shared" si="15"/>
        <v>218.62</v>
      </c>
      <c r="L32" s="164">
        <v>15</v>
      </c>
      <c r="M32" s="164">
        <f t="shared" si="16"/>
        <v>0</v>
      </c>
      <c r="N32" s="157">
        <v>0.0038</v>
      </c>
      <c r="O32" s="157">
        <f t="shared" si="17"/>
        <v>0.0076</v>
      </c>
      <c r="P32" s="157">
        <v>0</v>
      </c>
      <c r="Q32" s="157">
        <f t="shared" si="18"/>
        <v>0</v>
      </c>
      <c r="R32" s="157"/>
      <c r="S32" s="157"/>
      <c r="T32" s="158">
        <v>0.333</v>
      </c>
      <c r="U32" s="157">
        <f t="shared" si="19"/>
        <v>0.67</v>
      </c>
      <c r="V32" s="148"/>
      <c r="W32" s="148"/>
      <c r="X32" s="148"/>
      <c r="Y32" s="148"/>
      <c r="Z32" s="148"/>
      <c r="AA32" s="148"/>
      <c r="AB32" s="148"/>
      <c r="AC32" s="148"/>
      <c r="AD32" s="148"/>
      <c r="AE32" s="148" t="s">
        <v>102</v>
      </c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1:60" ht="22.5" outlineLevel="1">
      <c r="A33" s="149">
        <v>29</v>
      </c>
      <c r="B33" s="154" t="s">
        <v>146</v>
      </c>
      <c r="C33" s="173" t="s">
        <v>147</v>
      </c>
      <c r="D33" s="156" t="s">
        <v>117</v>
      </c>
      <c r="E33" s="162">
        <v>2</v>
      </c>
      <c r="F33" s="164">
        <v>0</v>
      </c>
      <c r="G33" s="164">
        <f t="shared" si="7"/>
        <v>0</v>
      </c>
      <c r="H33" s="164">
        <v>649.4</v>
      </c>
      <c r="I33" s="164">
        <f t="shared" si="14"/>
        <v>1298.8</v>
      </c>
      <c r="J33" s="164">
        <v>135.60000000000002</v>
      </c>
      <c r="K33" s="164">
        <f t="shared" si="15"/>
        <v>271.2</v>
      </c>
      <c r="L33" s="164">
        <v>15</v>
      </c>
      <c r="M33" s="164">
        <f t="shared" si="16"/>
        <v>0</v>
      </c>
      <c r="N33" s="157">
        <v>0.00055</v>
      </c>
      <c r="O33" s="157">
        <f t="shared" si="17"/>
        <v>0.0011</v>
      </c>
      <c r="P33" s="157">
        <v>0</v>
      </c>
      <c r="Q33" s="157">
        <f t="shared" si="18"/>
        <v>0</v>
      </c>
      <c r="R33" s="157"/>
      <c r="S33" s="157"/>
      <c r="T33" s="158">
        <v>0.3667</v>
      </c>
      <c r="U33" s="157">
        <f t="shared" si="19"/>
        <v>0.73</v>
      </c>
      <c r="V33" s="148"/>
      <c r="W33" s="148"/>
      <c r="X33" s="148"/>
      <c r="Y33" s="148"/>
      <c r="Z33" s="148"/>
      <c r="AA33" s="148"/>
      <c r="AB33" s="148"/>
      <c r="AC33" s="148"/>
      <c r="AD33" s="148"/>
      <c r="AE33" s="148" t="s">
        <v>102</v>
      </c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</row>
    <row r="34" spans="1:60" ht="12.75" outlineLevel="1">
      <c r="A34" s="149">
        <v>30</v>
      </c>
      <c r="B34" s="154" t="s">
        <v>148</v>
      </c>
      <c r="C34" s="173" t="s">
        <v>149</v>
      </c>
      <c r="D34" s="156" t="s">
        <v>117</v>
      </c>
      <c r="E34" s="162">
        <v>2</v>
      </c>
      <c r="F34" s="164">
        <v>0</v>
      </c>
      <c r="G34" s="164">
        <f t="shared" si="7"/>
        <v>0</v>
      </c>
      <c r="H34" s="164">
        <v>127.69</v>
      </c>
      <c r="I34" s="164">
        <f t="shared" si="14"/>
        <v>255.38</v>
      </c>
      <c r="J34" s="164">
        <v>136.81</v>
      </c>
      <c r="K34" s="164">
        <f t="shared" si="15"/>
        <v>273.62</v>
      </c>
      <c r="L34" s="164">
        <v>15</v>
      </c>
      <c r="M34" s="164">
        <f t="shared" si="16"/>
        <v>0</v>
      </c>
      <c r="N34" s="157">
        <v>0.0008</v>
      </c>
      <c r="O34" s="157">
        <f t="shared" si="17"/>
        <v>0.0016</v>
      </c>
      <c r="P34" s="157">
        <v>0</v>
      </c>
      <c r="Q34" s="157">
        <f t="shared" si="18"/>
        <v>0</v>
      </c>
      <c r="R34" s="157"/>
      <c r="S34" s="157"/>
      <c r="T34" s="158">
        <v>0.37</v>
      </c>
      <c r="U34" s="157">
        <f t="shared" si="19"/>
        <v>0.74</v>
      </c>
      <c r="V34" s="148"/>
      <c r="W34" s="148"/>
      <c r="X34" s="148"/>
      <c r="Y34" s="148"/>
      <c r="Z34" s="148"/>
      <c r="AA34" s="148"/>
      <c r="AB34" s="148"/>
      <c r="AC34" s="148"/>
      <c r="AD34" s="148"/>
      <c r="AE34" s="148" t="s">
        <v>102</v>
      </c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</row>
    <row r="35" spans="1:60" ht="12.75" outlineLevel="1">
      <c r="A35" s="149">
        <v>31</v>
      </c>
      <c r="B35" s="154" t="s">
        <v>150</v>
      </c>
      <c r="C35" s="173" t="s">
        <v>151</v>
      </c>
      <c r="D35" s="156" t="s">
        <v>106</v>
      </c>
      <c r="E35" s="162">
        <v>16</v>
      </c>
      <c r="F35" s="164">
        <v>0</v>
      </c>
      <c r="G35" s="164">
        <f t="shared" si="7"/>
        <v>0</v>
      </c>
      <c r="H35" s="164">
        <v>150.31</v>
      </c>
      <c r="I35" s="164">
        <f t="shared" si="14"/>
        <v>2404.96</v>
      </c>
      <c r="J35" s="164">
        <v>83.19</v>
      </c>
      <c r="K35" s="164">
        <f t="shared" si="15"/>
        <v>1331.04</v>
      </c>
      <c r="L35" s="164">
        <v>15</v>
      </c>
      <c r="M35" s="164">
        <f t="shared" si="16"/>
        <v>0</v>
      </c>
      <c r="N35" s="157">
        <v>0.00049</v>
      </c>
      <c r="O35" s="157">
        <f t="shared" si="17"/>
        <v>0.00784</v>
      </c>
      <c r="P35" s="157">
        <v>0</v>
      </c>
      <c r="Q35" s="157">
        <f t="shared" si="18"/>
        <v>0</v>
      </c>
      <c r="R35" s="157"/>
      <c r="S35" s="157"/>
      <c r="T35" s="158">
        <v>0.225</v>
      </c>
      <c r="U35" s="157">
        <f t="shared" si="19"/>
        <v>3.6</v>
      </c>
      <c r="V35" s="148"/>
      <c r="W35" s="148"/>
      <c r="X35" s="148"/>
      <c r="Y35" s="148"/>
      <c r="Z35" s="148"/>
      <c r="AA35" s="148"/>
      <c r="AB35" s="148"/>
      <c r="AC35" s="148"/>
      <c r="AD35" s="148"/>
      <c r="AE35" s="148" t="s">
        <v>102</v>
      </c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</row>
    <row r="36" spans="1:60" ht="12.75" outlineLevel="1">
      <c r="A36" s="149">
        <v>32</v>
      </c>
      <c r="B36" s="154" t="s">
        <v>152</v>
      </c>
      <c r="C36" s="173" t="s">
        <v>153</v>
      </c>
      <c r="D36" s="156" t="s">
        <v>106</v>
      </c>
      <c r="E36" s="162">
        <v>21</v>
      </c>
      <c r="F36" s="164">
        <v>0</v>
      </c>
      <c r="G36" s="164">
        <f t="shared" si="7"/>
        <v>0</v>
      </c>
      <c r="H36" s="164">
        <v>272.37</v>
      </c>
      <c r="I36" s="164">
        <f t="shared" si="14"/>
        <v>5719.77</v>
      </c>
      <c r="J36" s="164">
        <v>175.63</v>
      </c>
      <c r="K36" s="164">
        <f t="shared" si="15"/>
        <v>3688.23</v>
      </c>
      <c r="L36" s="164">
        <v>15</v>
      </c>
      <c r="M36" s="164">
        <f t="shared" si="16"/>
        <v>0</v>
      </c>
      <c r="N36" s="157">
        <v>0.00081</v>
      </c>
      <c r="O36" s="157">
        <f t="shared" si="17"/>
        <v>0.01701</v>
      </c>
      <c r="P36" s="157">
        <v>0</v>
      </c>
      <c r="Q36" s="157">
        <f t="shared" si="18"/>
        <v>0</v>
      </c>
      <c r="R36" s="157"/>
      <c r="S36" s="157"/>
      <c r="T36" s="158">
        <v>0.475</v>
      </c>
      <c r="U36" s="157">
        <f t="shared" si="19"/>
        <v>9.98</v>
      </c>
      <c r="V36" s="148"/>
      <c r="W36" s="148"/>
      <c r="X36" s="148"/>
      <c r="Y36" s="148"/>
      <c r="Z36" s="148"/>
      <c r="AA36" s="148"/>
      <c r="AB36" s="148"/>
      <c r="AC36" s="148"/>
      <c r="AD36" s="148"/>
      <c r="AE36" s="148" t="s">
        <v>102</v>
      </c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</row>
    <row r="37" spans="1:60" ht="12.75" outlineLevel="1">
      <c r="A37" s="149">
        <v>33</v>
      </c>
      <c r="B37" s="154" t="s">
        <v>154</v>
      </c>
      <c r="C37" s="173" t="s">
        <v>155</v>
      </c>
      <c r="D37" s="156" t="s">
        <v>106</v>
      </c>
      <c r="E37" s="162">
        <v>5</v>
      </c>
      <c r="F37" s="164">
        <v>0</v>
      </c>
      <c r="G37" s="164">
        <f t="shared" si="7"/>
        <v>0</v>
      </c>
      <c r="H37" s="164">
        <v>220.67</v>
      </c>
      <c r="I37" s="164">
        <f t="shared" si="14"/>
        <v>1103.35</v>
      </c>
      <c r="J37" s="164">
        <v>294.33000000000004</v>
      </c>
      <c r="K37" s="164">
        <f t="shared" si="15"/>
        <v>1471.65</v>
      </c>
      <c r="L37" s="164">
        <v>15</v>
      </c>
      <c r="M37" s="164">
        <f t="shared" si="16"/>
        <v>0</v>
      </c>
      <c r="N37" s="157">
        <v>0.00131</v>
      </c>
      <c r="O37" s="157">
        <f t="shared" si="17"/>
        <v>0.00655</v>
      </c>
      <c r="P37" s="157">
        <v>0</v>
      </c>
      <c r="Q37" s="157">
        <f t="shared" si="18"/>
        <v>0</v>
      </c>
      <c r="R37" s="157"/>
      <c r="S37" s="157"/>
      <c r="T37" s="158">
        <v>0.797</v>
      </c>
      <c r="U37" s="157">
        <f t="shared" si="19"/>
        <v>3.99</v>
      </c>
      <c r="V37" s="148"/>
      <c r="W37" s="148"/>
      <c r="X37" s="148"/>
      <c r="Y37" s="148"/>
      <c r="Z37" s="148"/>
      <c r="AA37" s="148"/>
      <c r="AB37" s="148"/>
      <c r="AC37" s="148"/>
      <c r="AD37" s="148"/>
      <c r="AE37" s="148" t="s">
        <v>102</v>
      </c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</row>
    <row r="38" spans="1:60" ht="12.75" outlineLevel="1">
      <c r="A38" s="149">
        <v>34</v>
      </c>
      <c r="B38" s="154" t="s">
        <v>156</v>
      </c>
      <c r="C38" s="173" t="s">
        <v>157</v>
      </c>
      <c r="D38" s="156" t="s">
        <v>106</v>
      </c>
      <c r="E38" s="162">
        <v>12</v>
      </c>
      <c r="F38" s="164">
        <v>0</v>
      </c>
      <c r="G38" s="164">
        <f t="shared" si="7"/>
        <v>0</v>
      </c>
      <c r="H38" s="164">
        <v>200.2</v>
      </c>
      <c r="I38" s="164">
        <f t="shared" si="14"/>
        <v>2402.4</v>
      </c>
      <c r="J38" s="164">
        <v>295.8</v>
      </c>
      <c r="K38" s="164">
        <f t="shared" si="15"/>
        <v>3549.6</v>
      </c>
      <c r="L38" s="164">
        <v>15</v>
      </c>
      <c r="M38" s="164">
        <f t="shared" si="16"/>
        <v>0</v>
      </c>
      <c r="N38" s="157">
        <v>0.0021</v>
      </c>
      <c r="O38" s="157">
        <f t="shared" si="17"/>
        <v>0.0252</v>
      </c>
      <c r="P38" s="157">
        <v>0</v>
      </c>
      <c r="Q38" s="157">
        <f t="shared" si="18"/>
        <v>0</v>
      </c>
      <c r="R38" s="157"/>
      <c r="S38" s="157"/>
      <c r="T38" s="158">
        <v>0.8</v>
      </c>
      <c r="U38" s="157">
        <f t="shared" si="19"/>
        <v>9.6</v>
      </c>
      <c r="V38" s="148"/>
      <c r="W38" s="148"/>
      <c r="X38" s="148"/>
      <c r="Y38" s="148"/>
      <c r="Z38" s="148"/>
      <c r="AA38" s="148"/>
      <c r="AB38" s="148"/>
      <c r="AC38" s="148"/>
      <c r="AD38" s="148"/>
      <c r="AE38" s="148" t="s">
        <v>102</v>
      </c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</row>
    <row r="39" spans="1:60" ht="12.75" outlineLevel="1">
      <c r="A39" s="149">
        <v>35</v>
      </c>
      <c r="B39" s="154" t="s">
        <v>158</v>
      </c>
      <c r="C39" s="173" t="s">
        <v>159</v>
      </c>
      <c r="D39" s="156" t="s">
        <v>106</v>
      </c>
      <c r="E39" s="162">
        <v>7</v>
      </c>
      <c r="F39" s="164">
        <v>0</v>
      </c>
      <c r="G39" s="164">
        <f t="shared" si="7"/>
        <v>0</v>
      </c>
      <c r="H39" s="164">
        <v>293.2</v>
      </c>
      <c r="I39" s="164">
        <f t="shared" si="14"/>
        <v>2052.4</v>
      </c>
      <c r="J39" s="164">
        <v>295.8</v>
      </c>
      <c r="K39" s="164">
        <f t="shared" si="15"/>
        <v>2070.6</v>
      </c>
      <c r="L39" s="164">
        <v>15</v>
      </c>
      <c r="M39" s="164">
        <f t="shared" si="16"/>
        <v>0</v>
      </c>
      <c r="N39" s="157">
        <v>0.00252</v>
      </c>
      <c r="O39" s="157">
        <f t="shared" si="17"/>
        <v>0.01764</v>
      </c>
      <c r="P39" s="157">
        <v>0</v>
      </c>
      <c r="Q39" s="157">
        <f t="shared" si="18"/>
        <v>0</v>
      </c>
      <c r="R39" s="157"/>
      <c r="S39" s="157"/>
      <c r="T39" s="158">
        <v>0.8</v>
      </c>
      <c r="U39" s="157">
        <f t="shared" si="19"/>
        <v>5.6</v>
      </c>
      <c r="V39" s="148"/>
      <c r="W39" s="148"/>
      <c r="X39" s="148"/>
      <c r="Y39" s="148"/>
      <c r="Z39" s="148"/>
      <c r="AA39" s="148"/>
      <c r="AB39" s="148"/>
      <c r="AC39" s="148"/>
      <c r="AD39" s="148"/>
      <c r="AE39" s="148" t="s">
        <v>102</v>
      </c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</row>
    <row r="40" spans="1:60" ht="12.75" outlineLevel="1">
      <c r="A40" s="149">
        <v>36</v>
      </c>
      <c r="B40" s="154" t="s">
        <v>160</v>
      </c>
      <c r="C40" s="173" t="s">
        <v>161</v>
      </c>
      <c r="D40" s="156" t="s">
        <v>106</v>
      </c>
      <c r="E40" s="162">
        <v>5</v>
      </c>
      <c r="F40" s="164">
        <v>0</v>
      </c>
      <c r="G40" s="164">
        <f t="shared" si="7"/>
        <v>0</v>
      </c>
      <c r="H40" s="164">
        <v>364.64</v>
      </c>
      <c r="I40" s="164">
        <f t="shared" si="14"/>
        <v>1823.2</v>
      </c>
      <c r="J40" s="164">
        <v>203.36</v>
      </c>
      <c r="K40" s="164">
        <f t="shared" si="15"/>
        <v>1016.8</v>
      </c>
      <c r="L40" s="164">
        <v>15</v>
      </c>
      <c r="M40" s="164">
        <f t="shared" si="16"/>
        <v>0</v>
      </c>
      <c r="N40" s="157">
        <v>0.00357</v>
      </c>
      <c r="O40" s="157">
        <f t="shared" si="17"/>
        <v>0.01785</v>
      </c>
      <c r="P40" s="157">
        <v>0</v>
      </c>
      <c r="Q40" s="157">
        <f t="shared" si="18"/>
        <v>0</v>
      </c>
      <c r="R40" s="157"/>
      <c r="S40" s="157"/>
      <c r="T40" s="158">
        <v>0.55</v>
      </c>
      <c r="U40" s="157">
        <f t="shared" si="19"/>
        <v>2.75</v>
      </c>
      <c r="V40" s="148"/>
      <c r="W40" s="148"/>
      <c r="X40" s="148"/>
      <c r="Y40" s="148"/>
      <c r="Z40" s="148"/>
      <c r="AA40" s="148"/>
      <c r="AB40" s="148"/>
      <c r="AC40" s="148"/>
      <c r="AD40" s="148"/>
      <c r="AE40" s="148" t="s">
        <v>102</v>
      </c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</row>
    <row r="41" spans="1:60" ht="22.5" outlineLevel="1">
      <c r="A41" s="149">
        <v>37</v>
      </c>
      <c r="B41" s="154" t="s">
        <v>162</v>
      </c>
      <c r="C41" s="173" t="s">
        <v>163</v>
      </c>
      <c r="D41" s="156" t="s">
        <v>106</v>
      </c>
      <c r="E41" s="162">
        <v>33</v>
      </c>
      <c r="F41" s="164">
        <v>0</v>
      </c>
      <c r="G41" s="164">
        <f t="shared" si="7"/>
        <v>0</v>
      </c>
      <c r="H41" s="164">
        <v>0.56</v>
      </c>
      <c r="I41" s="164">
        <f t="shared" si="14"/>
        <v>18.48</v>
      </c>
      <c r="J41" s="164">
        <v>17.740000000000002</v>
      </c>
      <c r="K41" s="164">
        <f t="shared" si="15"/>
        <v>585.42</v>
      </c>
      <c r="L41" s="164">
        <v>15</v>
      </c>
      <c r="M41" s="164">
        <f t="shared" si="16"/>
        <v>0</v>
      </c>
      <c r="N41" s="157">
        <v>0</v>
      </c>
      <c r="O41" s="157">
        <f t="shared" si="17"/>
        <v>0</v>
      </c>
      <c r="P41" s="157">
        <v>0</v>
      </c>
      <c r="Q41" s="157">
        <f t="shared" si="18"/>
        <v>0</v>
      </c>
      <c r="R41" s="157"/>
      <c r="S41" s="157"/>
      <c r="T41" s="158">
        <v>0.048</v>
      </c>
      <c r="U41" s="157">
        <f t="shared" si="19"/>
        <v>1.58</v>
      </c>
      <c r="V41" s="148"/>
      <c r="W41" s="148"/>
      <c r="X41" s="148"/>
      <c r="Y41" s="148"/>
      <c r="Z41" s="148"/>
      <c r="AA41" s="148"/>
      <c r="AB41" s="148"/>
      <c r="AC41" s="148"/>
      <c r="AD41" s="148"/>
      <c r="AE41" s="148" t="s">
        <v>102</v>
      </c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</row>
    <row r="42" spans="1:60" ht="12.75" outlineLevel="1">
      <c r="A42" s="149">
        <v>38</v>
      </c>
      <c r="B42" s="154" t="s">
        <v>164</v>
      </c>
      <c r="C42" s="173" t="s">
        <v>165</v>
      </c>
      <c r="D42" s="156" t="s">
        <v>103</v>
      </c>
      <c r="E42" s="162">
        <v>0.108</v>
      </c>
      <c r="F42" s="164">
        <v>0</v>
      </c>
      <c r="G42" s="164">
        <f t="shared" si="7"/>
        <v>0</v>
      </c>
      <c r="H42" s="164">
        <v>0</v>
      </c>
      <c r="I42" s="164">
        <f t="shared" si="14"/>
        <v>0</v>
      </c>
      <c r="J42" s="164">
        <v>574</v>
      </c>
      <c r="K42" s="164">
        <f t="shared" si="15"/>
        <v>61.99</v>
      </c>
      <c r="L42" s="164">
        <v>15</v>
      </c>
      <c r="M42" s="164">
        <f t="shared" si="16"/>
        <v>0</v>
      </c>
      <c r="N42" s="157">
        <v>0</v>
      </c>
      <c r="O42" s="157">
        <f t="shared" si="17"/>
        <v>0</v>
      </c>
      <c r="P42" s="157">
        <v>0</v>
      </c>
      <c r="Q42" s="157">
        <f t="shared" si="18"/>
        <v>0</v>
      </c>
      <c r="R42" s="157"/>
      <c r="S42" s="157"/>
      <c r="T42" s="158">
        <v>1.523</v>
      </c>
      <c r="U42" s="157">
        <f t="shared" si="19"/>
        <v>0.16</v>
      </c>
      <c r="V42" s="148"/>
      <c r="W42" s="148"/>
      <c r="X42" s="148"/>
      <c r="Y42" s="148"/>
      <c r="Z42" s="148"/>
      <c r="AA42" s="148"/>
      <c r="AB42" s="148"/>
      <c r="AC42" s="148"/>
      <c r="AD42" s="148"/>
      <c r="AE42" s="148" t="s">
        <v>102</v>
      </c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</row>
    <row r="43" spans="1:31" ht="12.75">
      <c r="A43" s="150" t="s">
        <v>99</v>
      </c>
      <c r="B43" s="155" t="s">
        <v>64</v>
      </c>
      <c r="C43" s="174" t="s">
        <v>65</v>
      </c>
      <c r="D43" s="159"/>
      <c r="E43" s="163"/>
      <c r="F43" s="165"/>
      <c r="G43" s="165">
        <f>G44+G45+G46+G47+G48+G49+G50+G51+G52+G53+G54+G55+G56+G57+G58+G59+G60+G61</f>
        <v>0</v>
      </c>
      <c r="H43" s="165"/>
      <c r="I43" s="165">
        <f>SUM(I44:I61)</f>
        <v>11306.100000000004</v>
      </c>
      <c r="J43" s="165"/>
      <c r="K43" s="165">
        <f>SUM(K44:K61)</f>
        <v>23690.74</v>
      </c>
      <c r="L43" s="165"/>
      <c r="M43" s="165">
        <f>SUM(M44:M61)</f>
        <v>0</v>
      </c>
      <c r="N43" s="160"/>
      <c r="O43" s="160">
        <f>SUM(O44:O61)</f>
        <v>0.05489</v>
      </c>
      <c r="P43" s="160"/>
      <c r="Q43" s="160">
        <f>SUM(Q44:Q61)</f>
        <v>0</v>
      </c>
      <c r="R43" s="160"/>
      <c r="S43" s="160"/>
      <c r="T43" s="161"/>
      <c r="U43" s="160">
        <f>SUM(U44:U61)</f>
        <v>44.739999999999995</v>
      </c>
      <c r="AE43" t="s">
        <v>100</v>
      </c>
    </row>
    <row r="44" spans="1:60" ht="12.75" outlineLevel="1">
      <c r="A44" s="149">
        <v>39</v>
      </c>
      <c r="B44" s="154" t="s">
        <v>166</v>
      </c>
      <c r="C44" s="173" t="s">
        <v>167</v>
      </c>
      <c r="D44" s="156" t="s">
        <v>117</v>
      </c>
      <c r="E44" s="162">
        <v>1</v>
      </c>
      <c r="F44" s="164">
        <v>0</v>
      </c>
      <c r="G44" s="164">
        <f t="shared" si="7"/>
        <v>0</v>
      </c>
      <c r="H44" s="164">
        <v>0</v>
      </c>
      <c r="I44" s="164">
        <f aca="true" t="shared" si="20" ref="I44:I61">ROUND(E44*H44,2)</f>
        <v>0</v>
      </c>
      <c r="J44" s="164">
        <v>32.5</v>
      </c>
      <c r="K44" s="164">
        <f aca="true" t="shared" si="21" ref="K44:K61">ROUND(E44*J44,2)</f>
        <v>32.5</v>
      </c>
      <c r="L44" s="164">
        <v>15</v>
      </c>
      <c r="M44" s="164">
        <f aca="true" t="shared" si="22" ref="M44:M61">G44*(1+L44/100)</f>
        <v>0</v>
      </c>
      <c r="N44" s="157">
        <v>0</v>
      </c>
      <c r="O44" s="157">
        <f aca="true" t="shared" si="23" ref="O44:O61">ROUND(E44*N44,5)</f>
        <v>0</v>
      </c>
      <c r="P44" s="157">
        <v>0</v>
      </c>
      <c r="Q44" s="157">
        <f aca="true" t="shared" si="24" ref="Q44:Q61">ROUND(E44*P44,5)</f>
        <v>0</v>
      </c>
      <c r="R44" s="157"/>
      <c r="S44" s="157"/>
      <c r="T44" s="158">
        <v>0.088</v>
      </c>
      <c r="U44" s="157">
        <f aca="true" t="shared" si="25" ref="U44:U61">ROUND(E44*T44,2)</f>
        <v>0.09</v>
      </c>
      <c r="V44" s="148"/>
      <c r="W44" s="148"/>
      <c r="X44" s="148"/>
      <c r="Y44" s="148"/>
      <c r="Z44" s="148"/>
      <c r="AA44" s="148"/>
      <c r="AB44" s="148"/>
      <c r="AC44" s="148"/>
      <c r="AD44" s="148"/>
      <c r="AE44" s="148" t="s">
        <v>102</v>
      </c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</row>
    <row r="45" spans="1:60" ht="12.75" outlineLevel="1">
      <c r="A45" s="149">
        <v>40</v>
      </c>
      <c r="B45" s="154" t="s">
        <v>168</v>
      </c>
      <c r="C45" s="173" t="s">
        <v>169</v>
      </c>
      <c r="D45" s="156" t="s">
        <v>170</v>
      </c>
      <c r="E45" s="162">
        <v>1</v>
      </c>
      <c r="F45" s="164">
        <v>0</v>
      </c>
      <c r="G45" s="164">
        <f t="shared" si="7"/>
        <v>0</v>
      </c>
      <c r="H45" s="164">
        <v>540.44</v>
      </c>
      <c r="I45" s="164">
        <f t="shared" si="20"/>
        <v>540.44</v>
      </c>
      <c r="J45" s="164">
        <v>459.55999999999995</v>
      </c>
      <c r="K45" s="164">
        <f t="shared" si="21"/>
        <v>459.56</v>
      </c>
      <c r="L45" s="164">
        <v>15</v>
      </c>
      <c r="M45" s="164">
        <f t="shared" si="22"/>
        <v>0</v>
      </c>
      <c r="N45" s="157">
        <v>0.01164</v>
      </c>
      <c r="O45" s="157">
        <f t="shared" si="23"/>
        <v>0.01164</v>
      </c>
      <c r="P45" s="157">
        <v>0</v>
      </c>
      <c r="Q45" s="157">
        <f t="shared" si="24"/>
        <v>0</v>
      </c>
      <c r="R45" s="157"/>
      <c r="S45" s="157"/>
      <c r="T45" s="158">
        <v>1.291</v>
      </c>
      <c r="U45" s="157">
        <f t="shared" si="25"/>
        <v>1.29</v>
      </c>
      <c r="V45" s="148"/>
      <c r="W45" s="148"/>
      <c r="X45" s="148"/>
      <c r="Y45" s="148"/>
      <c r="Z45" s="148"/>
      <c r="AA45" s="148"/>
      <c r="AB45" s="148"/>
      <c r="AC45" s="148"/>
      <c r="AD45" s="148"/>
      <c r="AE45" s="148" t="s">
        <v>102</v>
      </c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</row>
    <row r="46" spans="1:60" ht="22.5" outlineLevel="1">
      <c r="A46" s="149">
        <v>41</v>
      </c>
      <c r="B46" s="154" t="s">
        <v>171</v>
      </c>
      <c r="C46" s="173" t="s">
        <v>172</v>
      </c>
      <c r="D46" s="156" t="s">
        <v>106</v>
      </c>
      <c r="E46" s="162">
        <v>38</v>
      </c>
      <c r="F46" s="164">
        <v>0</v>
      </c>
      <c r="G46" s="164">
        <f t="shared" si="7"/>
        <v>0</v>
      </c>
      <c r="H46" s="164">
        <v>78.09</v>
      </c>
      <c r="I46" s="164">
        <f t="shared" si="20"/>
        <v>2967.42</v>
      </c>
      <c r="J46" s="164">
        <v>114.41</v>
      </c>
      <c r="K46" s="164">
        <f t="shared" si="21"/>
        <v>4347.58</v>
      </c>
      <c r="L46" s="164">
        <v>15</v>
      </c>
      <c r="M46" s="164">
        <f t="shared" si="22"/>
        <v>0</v>
      </c>
      <c r="N46" s="157">
        <v>0.00043</v>
      </c>
      <c r="O46" s="157">
        <f t="shared" si="23"/>
        <v>0.01634</v>
      </c>
      <c r="P46" s="157">
        <v>0</v>
      </c>
      <c r="Q46" s="157">
        <f t="shared" si="24"/>
        <v>0</v>
      </c>
      <c r="R46" s="157"/>
      <c r="S46" s="157"/>
      <c r="T46" s="158">
        <v>0.2789</v>
      </c>
      <c r="U46" s="157">
        <f t="shared" si="25"/>
        <v>10.6</v>
      </c>
      <c r="V46" s="148"/>
      <c r="W46" s="148"/>
      <c r="X46" s="148"/>
      <c r="Y46" s="148"/>
      <c r="Z46" s="148"/>
      <c r="AA46" s="148"/>
      <c r="AB46" s="148"/>
      <c r="AC46" s="148"/>
      <c r="AD46" s="148"/>
      <c r="AE46" s="148" t="s">
        <v>102</v>
      </c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</row>
    <row r="47" spans="1:60" ht="22.5" outlineLevel="1">
      <c r="A47" s="149">
        <v>42</v>
      </c>
      <c r="B47" s="154" t="s">
        <v>173</v>
      </c>
      <c r="C47" s="173" t="s">
        <v>174</v>
      </c>
      <c r="D47" s="156" t="s">
        <v>106</v>
      </c>
      <c r="E47" s="162">
        <v>33</v>
      </c>
      <c r="F47" s="164">
        <v>0</v>
      </c>
      <c r="G47" s="164">
        <f t="shared" si="7"/>
        <v>0</v>
      </c>
      <c r="H47" s="164">
        <v>107.98</v>
      </c>
      <c r="I47" s="164">
        <f t="shared" si="20"/>
        <v>3563.34</v>
      </c>
      <c r="J47" s="164">
        <v>122.02</v>
      </c>
      <c r="K47" s="164">
        <f t="shared" si="21"/>
        <v>4026.66</v>
      </c>
      <c r="L47" s="164">
        <v>15</v>
      </c>
      <c r="M47" s="164">
        <f t="shared" si="22"/>
        <v>0</v>
      </c>
      <c r="N47" s="157">
        <v>0.00053</v>
      </c>
      <c r="O47" s="157">
        <f t="shared" si="23"/>
        <v>0.01749</v>
      </c>
      <c r="P47" s="157">
        <v>0</v>
      </c>
      <c r="Q47" s="157">
        <f t="shared" si="24"/>
        <v>0</v>
      </c>
      <c r="R47" s="157"/>
      <c r="S47" s="157"/>
      <c r="T47" s="158">
        <v>0.2973</v>
      </c>
      <c r="U47" s="157">
        <f t="shared" si="25"/>
        <v>9.81</v>
      </c>
      <c r="V47" s="148"/>
      <c r="W47" s="148"/>
      <c r="X47" s="148"/>
      <c r="Y47" s="148"/>
      <c r="Z47" s="148"/>
      <c r="AA47" s="148"/>
      <c r="AB47" s="148"/>
      <c r="AC47" s="148"/>
      <c r="AD47" s="148"/>
      <c r="AE47" s="148" t="s">
        <v>102</v>
      </c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</row>
    <row r="48" spans="1:60" ht="22.5" outlineLevel="1">
      <c r="A48" s="149">
        <v>43</v>
      </c>
      <c r="B48" s="154" t="s">
        <v>175</v>
      </c>
      <c r="C48" s="173" t="s">
        <v>176</v>
      </c>
      <c r="D48" s="156" t="s">
        <v>106</v>
      </c>
      <c r="E48" s="162">
        <v>2</v>
      </c>
      <c r="F48" s="164">
        <v>0</v>
      </c>
      <c r="G48" s="164">
        <f t="shared" si="7"/>
        <v>0</v>
      </c>
      <c r="H48" s="164">
        <v>163.9</v>
      </c>
      <c r="I48" s="164">
        <f t="shared" si="20"/>
        <v>327.8</v>
      </c>
      <c r="J48" s="164">
        <v>136.1</v>
      </c>
      <c r="K48" s="164">
        <f t="shared" si="21"/>
        <v>272.2</v>
      </c>
      <c r="L48" s="164">
        <v>15</v>
      </c>
      <c r="M48" s="164">
        <f t="shared" si="22"/>
        <v>0</v>
      </c>
      <c r="N48" s="157">
        <v>0.00073</v>
      </c>
      <c r="O48" s="157">
        <f t="shared" si="23"/>
        <v>0.00146</v>
      </c>
      <c r="P48" s="157">
        <v>0</v>
      </c>
      <c r="Q48" s="157">
        <f t="shared" si="24"/>
        <v>0</v>
      </c>
      <c r="R48" s="157"/>
      <c r="S48" s="157"/>
      <c r="T48" s="158">
        <v>0.3328</v>
      </c>
      <c r="U48" s="157">
        <f t="shared" si="25"/>
        <v>0.67</v>
      </c>
      <c r="V48" s="148"/>
      <c r="W48" s="148"/>
      <c r="X48" s="148"/>
      <c r="Y48" s="148"/>
      <c r="Z48" s="148"/>
      <c r="AA48" s="148"/>
      <c r="AB48" s="148"/>
      <c r="AC48" s="148"/>
      <c r="AD48" s="148"/>
      <c r="AE48" s="148" t="s">
        <v>102</v>
      </c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</row>
    <row r="49" spans="1:60" ht="12.75" outlineLevel="1">
      <c r="A49" s="149">
        <v>44</v>
      </c>
      <c r="B49" s="154" t="s">
        <v>177</v>
      </c>
      <c r="C49" s="173" t="s">
        <v>178</v>
      </c>
      <c r="D49" s="156" t="s">
        <v>117</v>
      </c>
      <c r="E49" s="162">
        <v>20</v>
      </c>
      <c r="F49" s="164">
        <v>0</v>
      </c>
      <c r="G49" s="164">
        <f t="shared" si="7"/>
        <v>0</v>
      </c>
      <c r="H49" s="164">
        <v>0</v>
      </c>
      <c r="I49" s="164">
        <f t="shared" si="20"/>
        <v>0</v>
      </c>
      <c r="J49" s="164">
        <v>171</v>
      </c>
      <c r="K49" s="164">
        <f t="shared" si="21"/>
        <v>3420</v>
      </c>
      <c r="L49" s="164">
        <v>15</v>
      </c>
      <c r="M49" s="164">
        <f t="shared" si="22"/>
        <v>0</v>
      </c>
      <c r="N49" s="157">
        <v>0</v>
      </c>
      <c r="O49" s="157">
        <f t="shared" si="23"/>
        <v>0</v>
      </c>
      <c r="P49" s="157">
        <v>0</v>
      </c>
      <c r="Q49" s="157">
        <f t="shared" si="24"/>
        <v>0</v>
      </c>
      <c r="R49" s="157"/>
      <c r="S49" s="157"/>
      <c r="T49" s="158">
        <v>0.425</v>
      </c>
      <c r="U49" s="157">
        <f t="shared" si="25"/>
        <v>8.5</v>
      </c>
      <c r="V49" s="148"/>
      <c r="W49" s="148"/>
      <c r="X49" s="148"/>
      <c r="Y49" s="148"/>
      <c r="Z49" s="148"/>
      <c r="AA49" s="148"/>
      <c r="AB49" s="148"/>
      <c r="AC49" s="148"/>
      <c r="AD49" s="148"/>
      <c r="AE49" s="148" t="s">
        <v>102</v>
      </c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</row>
    <row r="50" spans="1:60" ht="22.5" outlineLevel="1">
      <c r="A50" s="149">
        <v>45</v>
      </c>
      <c r="B50" s="154" t="s">
        <v>179</v>
      </c>
      <c r="C50" s="173" t="s">
        <v>180</v>
      </c>
      <c r="D50" s="156" t="s">
        <v>117</v>
      </c>
      <c r="E50" s="162">
        <v>2</v>
      </c>
      <c r="F50" s="164">
        <v>0</v>
      </c>
      <c r="G50" s="164">
        <f t="shared" si="7"/>
        <v>0</v>
      </c>
      <c r="H50" s="164">
        <v>150.97</v>
      </c>
      <c r="I50" s="164">
        <f t="shared" si="20"/>
        <v>301.94</v>
      </c>
      <c r="J50" s="164">
        <v>146.53</v>
      </c>
      <c r="K50" s="164">
        <f t="shared" si="21"/>
        <v>293.06</v>
      </c>
      <c r="L50" s="164">
        <v>15</v>
      </c>
      <c r="M50" s="164">
        <f t="shared" si="22"/>
        <v>0</v>
      </c>
      <c r="N50" s="157">
        <v>0.0002</v>
      </c>
      <c r="O50" s="157">
        <f t="shared" si="23"/>
        <v>0.0004</v>
      </c>
      <c r="P50" s="157">
        <v>0</v>
      </c>
      <c r="Q50" s="157">
        <f t="shared" si="24"/>
        <v>0</v>
      </c>
      <c r="R50" s="157"/>
      <c r="S50" s="157"/>
      <c r="T50" s="158">
        <v>0.207</v>
      </c>
      <c r="U50" s="157">
        <f t="shared" si="25"/>
        <v>0.41</v>
      </c>
      <c r="V50" s="148"/>
      <c r="W50" s="148"/>
      <c r="X50" s="148"/>
      <c r="Y50" s="148"/>
      <c r="Z50" s="148"/>
      <c r="AA50" s="148"/>
      <c r="AB50" s="148"/>
      <c r="AC50" s="148"/>
      <c r="AD50" s="148"/>
      <c r="AE50" s="148" t="s">
        <v>102</v>
      </c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</row>
    <row r="51" spans="1:60" ht="22.5" outlineLevel="1">
      <c r="A51" s="149">
        <v>46</v>
      </c>
      <c r="B51" s="154" t="s">
        <v>179</v>
      </c>
      <c r="C51" s="173" t="s">
        <v>181</v>
      </c>
      <c r="D51" s="156" t="s">
        <v>117</v>
      </c>
      <c r="E51" s="162">
        <v>1</v>
      </c>
      <c r="F51" s="164">
        <v>0</v>
      </c>
      <c r="G51" s="164">
        <f t="shared" si="7"/>
        <v>0</v>
      </c>
      <c r="H51" s="164">
        <v>150.97</v>
      </c>
      <c r="I51" s="164">
        <f t="shared" si="20"/>
        <v>150.97</v>
      </c>
      <c r="J51" s="164">
        <v>276.53</v>
      </c>
      <c r="K51" s="164">
        <f t="shared" si="21"/>
        <v>276.53</v>
      </c>
      <c r="L51" s="164">
        <v>15</v>
      </c>
      <c r="M51" s="164">
        <f t="shared" si="22"/>
        <v>0</v>
      </c>
      <c r="N51" s="157">
        <v>0.0002</v>
      </c>
      <c r="O51" s="157">
        <f t="shared" si="23"/>
        <v>0.0002</v>
      </c>
      <c r="P51" s="157">
        <v>0</v>
      </c>
      <c r="Q51" s="157">
        <f t="shared" si="24"/>
        <v>0</v>
      </c>
      <c r="R51" s="157"/>
      <c r="S51" s="157"/>
      <c r="T51" s="158">
        <v>0.207</v>
      </c>
      <c r="U51" s="157">
        <f t="shared" si="25"/>
        <v>0.21</v>
      </c>
      <c r="V51" s="148"/>
      <c r="W51" s="148"/>
      <c r="X51" s="148"/>
      <c r="Y51" s="148"/>
      <c r="Z51" s="148"/>
      <c r="AA51" s="148"/>
      <c r="AB51" s="148"/>
      <c r="AC51" s="148"/>
      <c r="AD51" s="148"/>
      <c r="AE51" s="148" t="s">
        <v>102</v>
      </c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</row>
    <row r="52" spans="1:60" ht="12.75" outlineLevel="1">
      <c r="A52" s="149">
        <v>47</v>
      </c>
      <c r="B52" s="154" t="s">
        <v>182</v>
      </c>
      <c r="C52" s="173" t="s">
        <v>183</v>
      </c>
      <c r="D52" s="156" t="s">
        <v>117</v>
      </c>
      <c r="E52" s="162">
        <v>2</v>
      </c>
      <c r="F52" s="164">
        <v>0</v>
      </c>
      <c r="G52" s="164">
        <f t="shared" si="7"/>
        <v>0</v>
      </c>
      <c r="H52" s="164">
        <v>110.49</v>
      </c>
      <c r="I52" s="164">
        <f t="shared" si="20"/>
        <v>220.98</v>
      </c>
      <c r="J52" s="164">
        <v>61.010000000000005</v>
      </c>
      <c r="K52" s="164">
        <f t="shared" si="21"/>
        <v>122.02</v>
      </c>
      <c r="L52" s="164">
        <v>15</v>
      </c>
      <c r="M52" s="164">
        <f t="shared" si="22"/>
        <v>0</v>
      </c>
      <c r="N52" s="157">
        <v>0.00014</v>
      </c>
      <c r="O52" s="157">
        <f t="shared" si="23"/>
        <v>0.00028</v>
      </c>
      <c r="P52" s="157">
        <v>0</v>
      </c>
      <c r="Q52" s="157">
        <f t="shared" si="24"/>
        <v>0</v>
      </c>
      <c r="R52" s="157"/>
      <c r="S52" s="157"/>
      <c r="T52" s="158">
        <v>0.165</v>
      </c>
      <c r="U52" s="157">
        <f t="shared" si="25"/>
        <v>0.33</v>
      </c>
      <c r="V52" s="148"/>
      <c r="W52" s="148"/>
      <c r="X52" s="148"/>
      <c r="Y52" s="148"/>
      <c r="Z52" s="148"/>
      <c r="AA52" s="148"/>
      <c r="AB52" s="148"/>
      <c r="AC52" s="148"/>
      <c r="AD52" s="148"/>
      <c r="AE52" s="148" t="s">
        <v>102</v>
      </c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</row>
    <row r="53" spans="1:60" ht="12.75" outlineLevel="1">
      <c r="A53" s="149">
        <v>48</v>
      </c>
      <c r="B53" s="154" t="s">
        <v>184</v>
      </c>
      <c r="C53" s="173" t="s">
        <v>185</v>
      </c>
      <c r="D53" s="156" t="s">
        <v>117</v>
      </c>
      <c r="E53" s="162">
        <v>1</v>
      </c>
      <c r="F53" s="164">
        <v>0</v>
      </c>
      <c r="G53" s="164">
        <f t="shared" si="7"/>
        <v>0</v>
      </c>
      <c r="H53" s="164">
        <v>255.07</v>
      </c>
      <c r="I53" s="164">
        <f t="shared" si="20"/>
        <v>255.07</v>
      </c>
      <c r="J53" s="164">
        <v>83.93</v>
      </c>
      <c r="K53" s="164">
        <f t="shared" si="21"/>
        <v>83.93</v>
      </c>
      <c r="L53" s="164">
        <v>15</v>
      </c>
      <c r="M53" s="164">
        <f t="shared" si="22"/>
        <v>0</v>
      </c>
      <c r="N53" s="157">
        <v>0.00032</v>
      </c>
      <c r="O53" s="157">
        <f t="shared" si="23"/>
        <v>0.00032</v>
      </c>
      <c r="P53" s="157">
        <v>0</v>
      </c>
      <c r="Q53" s="157">
        <f t="shared" si="24"/>
        <v>0</v>
      </c>
      <c r="R53" s="157"/>
      <c r="S53" s="157"/>
      <c r="T53" s="158">
        <v>0.227</v>
      </c>
      <c r="U53" s="157">
        <f t="shared" si="25"/>
        <v>0.23</v>
      </c>
      <c r="V53" s="148"/>
      <c r="W53" s="148"/>
      <c r="X53" s="148"/>
      <c r="Y53" s="148"/>
      <c r="Z53" s="148"/>
      <c r="AA53" s="148"/>
      <c r="AB53" s="148"/>
      <c r="AC53" s="148"/>
      <c r="AD53" s="148"/>
      <c r="AE53" s="148" t="s">
        <v>102</v>
      </c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</row>
    <row r="54" spans="1:60" ht="12.75" outlineLevel="1">
      <c r="A54" s="149">
        <v>49</v>
      </c>
      <c r="B54" s="154" t="s">
        <v>186</v>
      </c>
      <c r="C54" s="173" t="s">
        <v>187</v>
      </c>
      <c r="D54" s="156" t="s">
        <v>117</v>
      </c>
      <c r="E54" s="162">
        <v>4</v>
      </c>
      <c r="F54" s="164">
        <v>0</v>
      </c>
      <c r="G54" s="164">
        <f t="shared" si="7"/>
        <v>0</v>
      </c>
      <c r="H54" s="164">
        <v>111.61</v>
      </c>
      <c r="I54" s="164">
        <f t="shared" si="20"/>
        <v>446.44</v>
      </c>
      <c r="J54" s="164">
        <v>34.39</v>
      </c>
      <c r="K54" s="164">
        <f t="shared" si="21"/>
        <v>137.56</v>
      </c>
      <c r="L54" s="164">
        <v>15</v>
      </c>
      <c r="M54" s="164">
        <f t="shared" si="22"/>
        <v>0</v>
      </c>
      <c r="N54" s="157">
        <v>0.00019</v>
      </c>
      <c r="O54" s="157">
        <f t="shared" si="23"/>
        <v>0.00076</v>
      </c>
      <c r="P54" s="157">
        <v>0</v>
      </c>
      <c r="Q54" s="157">
        <f t="shared" si="24"/>
        <v>0</v>
      </c>
      <c r="R54" s="157"/>
      <c r="S54" s="157"/>
      <c r="T54" s="158">
        <v>0.093</v>
      </c>
      <c r="U54" s="157">
        <f t="shared" si="25"/>
        <v>0.37</v>
      </c>
      <c r="V54" s="148"/>
      <c r="W54" s="148"/>
      <c r="X54" s="148"/>
      <c r="Y54" s="148"/>
      <c r="Z54" s="148"/>
      <c r="AA54" s="148"/>
      <c r="AB54" s="148"/>
      <c r="AC54" s="148"/>
      <c r="AD54" s="148"/>
      <c r="AE54" s="148" t="s">
        <v>102</v>
      </c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</row>
    <row r="55" spans="1:60" ht="12.75" outlineLevel="1">
      <c r="A55" s="149">
        <v>50</v>
      </c>
      <c r="B55" s="154" t="s">
        <v>188</v>
      </c>
      <c r="C55" s="173" t="s">
        <v>189</v>
      </c>
      <c r="D55" s="156" t="s">
        <v>117</v>
      </c>
      <c r="E55" s="162">
        <v>2</v>
      </c>
      <c r="F55" s="164">
        <v>0</v>
      </c>
      <c r="G55" s="164">
        <f t="shared" si="7"/>
        <v>0</v>
      </c>
      <c r="H55" s="164">
        <v>94.19</v>
      </c>
      <c r="I55" s="164">
        <f t="shared" si="20"/>
        <v>188.38</v>
      </c>
      <c r="J55" s="164">
        <v>30.310000000000002</v>
      </c>
      <c r="K55" s="164">
        <f t="shared" si="21"/>
        <v>60.62</v>
      </c>
      <c r="L55" s="164">
        <v>15</v>
      </c>
      <c r="M55" s="164">
        <f t="shared" si="22"/>
        <v>0</v>
      </c>
      <c r="N55" s="157">
        <v>0.00047</v>
      </c>
      <c r="O55" s="157">
        <f t="shared" si="23"/>
        <v>0.00094</v>
      </c>
      <c r="P55" s="157">
        <v>0</v>
      </c>
      <c r="Q55" s="157">
        <f t="shared" si="24"/>
        <v>0</v>
      </c>
      <c r="R55" s="157"/>
      <c r="S55" s="157"/>
      <c r="T55" s="158">
        <v>0.082</v>
      </c>
      <c r="U55" s="157">
        <f t="shared" si="25"/>
        <v>0.16</v>
      </c>
      <c r="V55" s="148"/>
      <c r="W55" s="148"/>
      <c r="X55" s="148"/>
      <c r="Y55" s="148"/>
      <c r="Z55" s="148"/>
      <c r="AA55" s="148"/>
      <c r="AB55" s="148"/>
      <c r="AC55" s="148"/>
      <c r="AD55" s="148"/>
      <c r="AE55" s="148" t="s">
        <v>102</v>
      </c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</row>
    <row r="56" spans="1:60" ht="22.5" outlineLevel="1">
      <c r="A56" s="149">
        <v>51</v>
      </c>
      <c r="B56" s="154" t="s">
        <v>190</v>
      </c>
      <c r="C56" s="173" t="s">
        <v>191</v>
      </c>
      <c r="D56" s="156" t="s">
        <v>117</v>
      </c>
      <c r="E56" s="162">
        <v>2</v>
      </c>
      <c r="F56" s="164">
        <v>0</v>
      </c>
      <c r="G56" s="164">
        <f t="shared" si="7"/>
        <v>0</v>
      </c>
      <c r="H56" s="164">
        <v>564.47</v>
      </c>
      <c r="I56" s="164">
        <f t="shared" si="20"/>
        <v>1128.94</v>
      </c>
      <c r="J56" s="164">
        <v>226.52999999999997</v>
      </c>
      <c r="K56" s="164">
        <f t="shared" si="21"/>
        <v>453.06</v>
      </c>
      <c r="L56" s="164">
        <v>15</v>
      </c>
      <c r="M56" s="164">
        <f t="shared" si="22"/>
        <v>0</v>
      </c>
      <c r="N56" s="157">
        <v>0.00037</v>
      </c>
      <c r="O56" s="157">
        <f t="shared" si="23"/>
        <v>0.00074</v>
      </c>
      <c r="P56" s="157">
        <v>0</v>
      </c>
      <c r="Q56" s="157">
        <f t="shared" si="24"/>
        <v>0</v>
      </c>
      <c r="R56" s="157"/>
      <c r="S56" s="157"/>
      <c r="T56" s="158">
        <v>0.207</v>
      </c>
      <c r="U56" s="157">
        <f t="shared" si="25"/>
        <v>0.41</v>
      </c>
      <c r="V56" s="148"/>
      <c r="W56" s="148"/>
      <c r="X56" s="148"/>
      <c r="Y56" s="148"/>
      <c r="Z56" s="148"/>
      <c r="AA56" s="148"/>
      <c r="AB56" s="148"/>
      <c r="AC56" s="148"/>
      <c r="AD56" s="148"/>
      <c r="AE56" s="148" t="s">
        <v>102</v>
      </c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</row>
    <row r="57" spans="1:60" ht="12.75" outlineLevel="1">
      <c r="A57" s="149">
        <v>52</v>
      </c>
      <c r="B57" s="154" t="s">
        <v>192</v>
      </c>
      <c r="C57" s="173" t="s">
        <v>193</v>
      </c>
      <c r="D57" s="156" t="s">
        <v>117</v>
      </c>
      <c r="E57" s="162">
        <v>20</v>
      </c>
      <c r="F57" s="164">
        <v>0</v>
      </c>
      <c r="G57" s="164">
        <f t="shared" si="7"/>
        <v>0</v>
      </c>
      <c r="H57" s="164">
        <v>54.86</v>
      </c>
      <c r="I57" s="164">
        <f t="shared" si="20"/>
        <v>1097.2</v>
      </c>
      <c r="J57" s="164">
        <v>94.64</v>
      </c>
      <c r="K57" s="164">
        <f t="shared" si="21"/>
        <v>1892.8</v>
      </c>
      <c r="L57" s="164">
        <v>15</v>
      </c>
      <c r="M57" s="164">
        <f t="shared" si="22"/>
        <v>0</v>
      </c>
      <c r="N57" s="157">
        <v>0.00018</v>
      </c>
      <c r="O57" s="157">
        <f t="shared" si="23"/>
        <v>0.0036</v>
      </c>
      <c r="P57" s="157">
        <v>0</v>
      </c>
      <c r="Q57" s="157">
        <f t="shared" si="24"/>
        <v>0</v>
      </c>
      <c r="R57" s="157"/>
      <c r="S57" s="157"/>
      <c r="T57" s="158">
        <v>0.254</v>
      </c>
      <c r="U57" s="157">
        <f t="shared" si="25"/>
        <v>5.08</v>
      </c>
      <c r="V57" s="148"/>
      <c r="W57" s="148"/>
      <c r="X57" s="148"/>
      <c r="Y57" s="148"/>
      <c r="Z57" s="148"/>
      <c r="AA57" s="148"/>
      <c r="AB57" s="148"/>
      <c r="AC57" s="148"/>
      <c r="AD57" s="148"/>
      <c r="AE57" s="148" t="s">
        <v>102</v>
      </c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</row>
    <row r="58" spans="1:60" ht="12.75" outlineLevel="1">
      <c r="A58" s="149">
        <v>53</v>
      </c>
      <c r="B58" s="154" t="s">
        <v>194</v>
      </c>
      <c r="C58" s="173" t="s">
        <v>195</v>
      </c>
      <c r="D58" s="156" t="s">
        <v>106</v>
      </c>
      <c r="E58" s="162">
        <v>71</v>
      </c>
      <c r="F58" s="164">
        <v>0</v>
      </c>
      <c r="G58" s="164">
        <f t="shared" si="7"/>
        <v>0</v>
      </c>
      <c r="H58" s="164">
        <v>0.18</v>
      </c>
      <c r="I58" s="164">
        <f t="shared" si="20"/>
        <v>12.78</v>
      </c>
      <c r="J58" s="164">
        <v>10.72</v>
      </c>
      <c r="K58" s="164">
        <f t="shared" si="21"/>
        <v>761.12</v>
      </c>
      <c r="L58" s="164">
        <v>15</v>
      </c>
      <c r="M58" s="164">
        <f t="shared" si="22"/>
        <v>0</v>
      </c>
      <c r="N58" s="157">
        <v>0</v>
      </c>
      <c r="O58" s="157">
        <f t="shared" si="23"/>
        <v>0</v>
      </c>
      <c r="P58" s="157">
        <v>0</v>
      </c>
      <c r="Q58" s="157">
        <f t="shared" si="24"/>
        <v>0</v>
      </c>
      <c r="R58" s="157"/>
      <c r="S58" s="157"/>
      <c r="T58" s="158">
        <v>0.029</v>
      </c>
      <c r="U58" s="157">
        <f t="shared" si="25"/>
        <v>2.06</v>
      </c>
      <c r="V58" s="148"/>
      <c r="W58" s="148"/>
      <c r="X58" s="148"/>
      <c r="Y58" s="148"/>
      <c r="Z58" s="148"/>
      <c r="AA58" s="148"/>
      <c r="AB58" s="148"/>
      <c r="AC58" s="148"/>
      <c r="AD58" s="148"/>
      <c r="AE58" s="148" t="s">
        <v>102</v>
      </c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</row>
    <row r="59" spans="1:60" ht="12.75" outlineLevel="1">
      <c r="A59" s="149">
        <v>54</v>
      </c>
      <c r="B59" s="154" t="s">
        <v>196</v>
      </c>
      <c r="C59" s="173" t="s">
        <v>197</v>
      </c>
      <c r="D59" s="156" t="s">
        <v>106</v>
      </c>
      <c r="E59" s="162">
        <v>71</v>
      </c>
      <c r="F59" s="164">
        <v>0</v>
      </c>
      <c r="G59" s="164">
        <f t="shared" si="7"/>
        <v>0</v>
      </c>
      <c r="H59" s="164">
        <v>1.45</v>
      </c>
      <c r="I59" s="164">
        <f t="shared" si="20"/>
        <v>102.95</v>
      </c>
      <c r="J59" s="164">
        <v>22.95</v>
      </c>
      <c r="K59" s="164">
        <f t="shared" si="21"/>
        <v>1629.45</v>
      </c>
      <c r="L59" s="164">
        <v>15</v>
      </c>
      <c r="M59" s="164">
        <f t="shared" si="22"/>
        <v>0</v>
      </c>
      <c r="N59" s="157">
        <v>1E-05</v>
      </c>
      <c r="O59" s="157">
        <f t="shared" si="23"/>
        <v>0.00071</v>
      </c>
      <c r="P59" s="157">
        <v>0</v>
      </c>
      <c r="Q59" s="157">
        <f t="shared" si="24"/>
        <v>0</v>
      </c>
      <c r="R59" s="157"/>
      <c r="S59" s="157"/>
      <c r="T59" s="158">
        <v>0.062</v>
      </c>
      <c r="U59" s="157">
        <f t="shared" si="25"/>
        <v>4.4</v>
      </c>
      <c r="V59" s="148"/>
      <c r="W59" s="148"/>
      <c r="X59" s="148"/>
      <c r="Y59" s="148"/>
      <c r="Z59" s="148"/>
      <c r="AA59" s="148"/>
      <c r="AB59" s="148"/>
      <c r="AC59" s="148"/>
      <c r="AD59" s="148"/>
      <c r="AE59" s="148" t="s">
        <v>102</v>
      </c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</row>
    <row r="60" spans="1:60" ht="12.75" outlineLevel="1">
      <c r="A60" s="149">
        <v>55</v>
      </c>
      <c r="B60" s="154" t="s">
        <v>196</v>
      </c>
      <c r="C60" s="173" t="s">
        <v>198</v>
      </c>
      <c r="D60" s="156" t="s">
        <v>199</v>
      </c>
      <c r="E60" s="162">
        <v>1</v>
      </c>
      <c r="F60" s="164">
        <v>0</v>
      </c>
      <c r="G60" s="164">
        <f t="shared" si="7"/>
        <v>0</v>
      </c>
      <c r="H60" s="164">
        <v>1.45</v>
      </c>
      <c r="I60" s="164">
        <f t="shared" si="20"/>
        <v>1.45</v>
      </c>
      <c r="J60" s="164">
        <v>5398.55</v>
      </c>
      <c r="K60" s="164">
        <f t="shared" si="21"/>
        <v>5398.55</v>
      </c>
      <c r="L60" s="164">
        <v>15</v>
      </c>
      <c r="M60" s="164">
        <f t="shared" si="22"/>
        <v>0</v>
      </c>
      <c r="N60" s="157">
        <v>1E-05</v>
      </c>
      <c r="O60" s="157">
        <f t="shared" si="23"/>
        <v>1E-05</v>
      </c>
      <c r="P60" s="157">
        <v>0</v>
      </c>
      <c r="Q60" s="157">
        <f t="shared" si="24"/>
        <v>0</v>
      </c>
      <c r="R60" s="157"/>
      <c r="S60" s="157"/>
      <c r="T60" s="158">
        <v>0.062</v>
      </c>
      <c r="U60" s="157">
        <f t="shared" si="25"/>
        <v>0.06</v>
      </c>
      <c r="V60" s="148"/>
      <c r="W60" s="148"/>
      <c r="X60" s="148"/>
      <c r="Y60" s="148"/>
      <c r="Z60" s="148"/>
      <c r="AA60" s="148"/>
      <c r="AB60" s="148"/>
      <c r="AC60" s="148"/>
      <c r="AD60" s="148"/>
      <c r="AE60" s="148" t="s">
        <v>102</v>
      </c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</row>
    <row r="61" spans="1:60" ht="12.75" outlineLevel="1">
      <c r="A61" s="149">
        <v>56</v>
      </c>
      <c r="B61" s="154" t="s">
        <v>200</v>
      </c>
      <c r="C61" s="173" t="s">
        <v>201</v>
      </c>
      <c r="D61" s="156" t="s">
        <v>103</v>
      </c>
      <c r="E61" s="162">
        <v>0.045</v>
      </c>
      <c r="F61" s="164">
        <v>0</v>
      </c>
      <c r="G61" s="164">
        <f t="shared" si="7"/>
        <v>0</v>
      </c>
      <c r="H61" s="164">
        <v>0</v>
      </c>
      <c r="I61" s="164">
        <f t="shared" si="20"/>
        <v>0</v>
      </c>
      <c r="J61" s="164">
        <v>523</v>
      </c>
      <c r="K61" s="164">
        <f t="shared" si="21"/>
        <v>23.54</v>
      </c>
      <c r="L61" s="164">
        <v>15</v>
      </c>
      <c r="M61" s="164">
        <f t="shared" si="22"/>
        <v>0</v>
      </c>
      <c r="N61" s="157">
        <v>0</v>
      </c>
      <c r="O61" s="157">
        <f t="shared" si="23"/>
        <v>0</v>
      </c>
      <c r="P61" s="157">
        <v>0</v>
      </c>
      <c r="Q61" s="157">
        <f t="shared" si="24"/>
        <v>0</v>
      </c>
      <c r="R61" s="157"/>
      <c r="S61" s="157"/>
      <c r="T61" s="158">
        <v>1.374</v>
      </c>
      <c r="U61" s="157">
        <f t="shared" si="25"/>
        <v>0.06</v>
      </c>
      <c r="V61" s="148"/>
      <c r="W61" s="148"/>
      <c r="X61" s="148"/>
      <c r="Y61" s="148"/>
      <c r="Z61" s="148"/>
      <c r="AA61" s="148"/>
      <c r="AB61" s="148"/>
      <c r="AC61" s="148"/>
      <c r="AD61" s="148"/>
      <c r="AE61" s="148" t="s">
        <v>102</v>
      </c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</row>
    <row r="62" spans="1:31" ht="12.75">
      <c r="A62" s="150" t="s">
        <v>99</v>
      </c>
      <c r="B62" s="155" t="s">
        <v>66</v>
      </c>
      <c r="C62" s="174" t="s">
        <v>67</v>
      </c>
      <c r="D62" s="159"/>
      <c r="E62" s="163"/>
      <c r="F62" s="165"/>
      <c r="G62" s="165">
        <f>G63+G64+G65+G66+G67+G68+G69+G70+G71+G72+G73+G74+G75+G76+G77</f>
        <v>0</v>
      </c>
      <c r="H62" s="165"/>
      <c r="I62" s="165">
        <f>SUM(I63:I77)</f>
        <v>22044.039999999997</v>
      </c>
      <c r="J62" s="165"/>
      <c r="K62" s="165">
        <f>SUM(K63:K77)</f>
        <v>32998.26</v>
      </c>
      <c r="L62" s="165"/>
      <c r="M62" s="165">
        <f>SUM(M63:M77)</f>
        <v>0</v>
      </c>
      <c r="N62" s="160"/>
      <c r="O62" s="160">
        <f>SUM(O63:O77)</f>
        <v>0.11048999999999998</v>
      </c>
      <c r="P62" s="160"/>
      <c r="Q62" s="160">
        <f>SUM(Q63:Q77)</f>
        <v>0</v>
      </c>
      <c r="R62" s="160"/>
      <c r="S62" s="160"/>
      <c r="T62" s="161"/>
      <c r="U62" s="160">
        <f>SUM(U63:U77)</f>
        <v>18.46</v>
      </c>
      <c r="AE62" t="s">
        <v>100</v>
      </c>
    </row>
    <row r="63" spans="1:60" ht="22.5" outlineLevel="1">
      <c r="A63" s="149">
        <v>57</v>
      </c>
      <c r="B63" s="154" t="s">
        <v>202</v>
      </c>
      <c r="C63" s="173" t="s">
        <v>203</v>
      </c>
      <c r="D63" s="156" t="s">
        <v>170</v>
      </c>
      <c r="E63" s="162">
        <v>1</v>
      </c>
      <c r="F63" s="164">
        <v>0</v>
      </c>
      <c r="G63" s="164">
        <f t="shared" si="7"/>
        <v>0</v>
      </c>
      <c r="H63" s="164">
        <v>4937.57</v>
      </c>
      <c r="I63" s="164">
        <f aca="true" t="shared" si="26" ref="I63:I77">ROUND(E63*H63,2)</f>
        <v>4937.57</v>
      </c>
      <c r="J63" s="164">
        <v>402.4300000000003</v>
      </c>
      <c r="K63" s="164">
        <f aca="true" t="shared" si="27" ref="K63:K77">ROUND(E63*J63,2)</f>
        <v>402.43</v>
      </c>
      <c r="L63" s="164">
        <v>15</v>
      </c>
      <c r="M63" s="164">
        <f aca="true" t="shared" si="28" ref="M63:M77">G63*(1+L63/100)</f>
        <v>0</v>
      </c>
      <c r="N63" s="157">
        <v>0.01759</v>
      </c>
      <c r="O63" s="157">
        <f aca="true" t="shared" si="29" ref="O63:O77">ROUND(E63*N63,5)</f>
        <v>0.01759</v>
      </c>
      <c r="P63" s="157">
        <v>0</v>
      </c>
      <c r="Q63" s="157">
        <f aca="true" t="shared" si="30" ref="Q63:Q77">ROUND(E63*P63,5)</f>
        <v>0</v>
      </c>
      <c r="R63" s="157"/>
      <c r="S63" s="157"/>
      <c r="T63" s="158">
        <v>0.973</v>
      </c>
      <c r="U63" s="157">
        <f aca="true" t="shared" si="31" ref="U63:U77">ROUND(E63*T63,2)</f>
        <v>0.97</v>
      </c>
      <c r="V63" s="148"/>
      <c r="W63" s="148"/>
      <c r="X63" s="148"/>
      <c r="Y63" s="148"/>
      <c r="Z63" s="148"/>
      <c r="AA63" s="148"/>
      <c r="AB63" s="148"/>
      <c r="AC63" s="148"/>
      <c r="AD63" s="148"/>
      <c r="AE63" s="148" t="s">
        <v>102</v>
      </c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</row>
    <row r="64" spans="1:60" ht="12.75" outlineLevel="1">
      <c r="A64" s="149">
        <v>58</v>
      </c>
      <c r="B64" s="154" t="s">
        <v>204</v>
      </c>
      <c r="C64" s="173" t="s">
        <v>205</v>
      </c>
      <c r="D64" s="156" t="s">
        <v>170</v>
      </c>
      <c r="E64" s="162">
        <v>1</v>
      </c>
      <c r="F64" s="164">
        <v>0</v>
      </c>
      <c r="G64" s="164">
        <f t="shared" si="7"/>
        <v>0</v>
      </c>
      <c r="H64" s="164">
        <v>3427.92</v>
      </c>
      <c r="I64" s="164">
        <f t="shared" si="26"/>
        <v>3427.92</v>
      </c>
      <c r="J64" s="164">
        <v>732.0799999999999</v>
      </c>
      <c r="K64" s="164">
        <f t="shared" si="27"/>
        <v>732.08</v>
      </c>
      <c r="L64" s="164">
        <v>15</v>
      </c>
      <c r="M64" s="164">
        <f t="shared" si="28"/>
        <v>0</v>
      </c>
      <c r="N64" s="157">
        <v>0.013</v>
      </c>
      <c r="O64" s="157">
        <f t="shared" si="29"/>
        <v>0.013</v>
      </c>
      <c r="P64" s="157">
        <v>0</v>
      </c>
      <c r="Q64" s="157">
        <f t="shared" si="30"/>
        <v>0</v>
      </c>
      <c r="R64" s="157"/>
      <c r="S64" s="157"/>
      <c r="T64" s="158">
        <v>1.77</v>
      </c>
      <c r="U64" s="157">
        <f t="shared" si="31"/>
        <v>1.77</v>
      </c>
      <c r="V64" s="148"/>
      <c r="W64" s="148"/>
      <c r="X64" s="148"/>
      <c r="Y64" s="148"/>
      <c r="Z64" s="148"/>
      <c r="AA64" s="148"/>
      <c r="AB64" s="148"/>
      <c r="AC64" s="148"/>
      <c r="AD64" s="148"/>
      <c r="AE64" s="148" t="s">
        <v>102</v>
      </c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</row>
    <row r="65" spans="1:60" ht="12.75" outlineLevel="1">
      <c r="A65" s="149">
        <v>59</v>
      </c>
      <c r="B65" s="154" t="s">
        <v>206</v>
      </c>
      <c r="C65" s="173" t="s">
        <v>207</v>
      </c>
      <c r="D65" s="156" t="s">
        <v>170</v>
      </c>
      <c r="E65" s="162">
        <v>8</v>
      </c>
      <c r="F65" s="164">
        <v>0</v>
      </c>
      <c r="G65" s="164">
        <f t="shared" si="7"/>
        <v>0</v>
      </c>
      <c r="H65" s="164">
        <v>91.76</v>
      </c>
      <c r="I65" s="164">
        <f t="shared" si="26"/>
        <v>734.08</v>
      </c>
      <c r="J65" s="164">
        <v>221.74</v>
      </c>
      <c r="K65" s="164">
        <f t="shared" si="27"/>
        <v>1773.92</v>
      </c>
      <c r="L65" s="164">
        <v>15</v>
      </c>
      <c r="M65" s="164">
        <f t="shared" si="28"/>
        <v>0</v>
      </c>
      <c r="N65" s="157">
        <v>0.00018</v>
      </c>
      <c r="O65" s="157">
        <f t="shared" si="29"/>
        <v>0.00144</v>
      </c>
      <c r="P65" s="157">
        <v>0</v>
      </c>
      <c r="Q65" s="157">
        <f t="shared" si="30"/>
        <v>0</v>
      </c>
      <c r="R65" s="157"/>
      <c r="S65" s="157"/>
      <c r="T65" s="158">
        <v>0.6</v>
      </c>
      <c r="U65" s="157">
        <f t="shared" si="31"/>
        <v>4.8</v>
      </c>
      <c r="V65" s="148"/>
      <c r="W65" s="148"/>
      <c r="X65" s="148"/>
      <c r="Y65" s="148"/>
      <c r="Z65" s="148"/>
      <c r="AA65" s="148"/>
      <c r="AB65" s="148"/>
      <c r="AC65" s="148"/>
      <c r="AD65" s="148"/>
      <c r="AE65" s="148" t="s">
        <v>102</v>
      </c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</row>
    <row r="66" spans="1:60" ht="12.75" outlineLevel="1">
      <c r="A66" s="149">
        <v>60</v>
      </c>
      <c r="B66" s="154" t="s">
        <v>208</v>
      </c>
      <c r="C66" s="173" t="s">
        <v>209</v>
      </c>
      <c r="D66" s="156" t="s">
        <v>117</v>
      </c>
      <c r="E66" s="162">
        <v>1</v>
      </c>
      <c r="F66" s="164">
        <v>0</v>
      </c>
      <c r="G66" s="164">
        <f t="shared" si="7"/>
        <v>0</v>
      </c>
      <c r="H66" s="164">
        <v>109.53</v>
      </c>
      <c r="I66" s="164">
        <f t="shared" si="26"/>
        <v>109.53</v>
      </c>
      <c r="J66" s="164">
        <v>90.97</v>
      </c>
      <c r="K66" s="164">
        <f t="shared" si="27"/>
        <v>90.97</v>
      </c>
      <c r="L66" s="164">
        <v>15</v>
      </c>
      <c r="M66" s="164">
        <f t="shared" si="28"/>
        <v>0</v>
      </c>
      <c r="N66" s="157">
        <v>0.00042</v>
      </c>
      <c r="O66" s="157">
        <f t="shared" si="29"/>
        <v>0.00042</v>
      </c>
      <c r="P66" s="157">
        <v>0</v>
      </c>
      <c r="Q66" s="157">
        <f t="shared" si="30"/>
        <v>0</v>
      </c>
      <c r="R66" s="157"/>
      <c r="S66" s="157"/>
      <c r="T66" s="158">
        <v>0.246</v>
      </c>
      <c r="U66" s="157">
        <f t="shared" si="31"/>
        <v>0.25</v>
      </c>
      <c r="V66" s="148"/>
      <c r="W66" s="148"/>
      <c r="X66" s="148"/>
      <c r="Y66" s="148"/>
      <c r="Z66" s="148"/>
      <c r="AA66" s="148"/>
      <c r="AB66" s="148"/>
      <c r="AC66" s="148"/>
      <c r="AD66" s="148"/>
      <c r="AE66" s="148" t="s">
        <v>102</v>
      </c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</row>
    <row r="67" spans="1:60" ht="22.5" outlineLevel="1">
      <c r="A67" s="149">
        <v>61</v>
      </c>
      <c r="B67" s="154" t="s">
        <v>210</v>
      </c>
      <c r="C67" s="173" t="s">
        <v>211</v>
      </c>
      <c r="D67" s="156" t="s">
        <v>170</v>
      </c>
      <c r="E67" s="162">
        <v>2</v>
      </c>
      <c r="F67" s="164">
        <v>0</v>
      </c>
      <c r="G67" s="164">
        <f t="shared" si="7"/>
        <v>0</v>
      </c>
      <c r="H67" s="164">
        <v>1037.23</v>
      </c>
      <c r="I67" s="164">
        <f t="shared" si="26"/>
        <v>2074.46</v>
      </c>
      <c r="J67" s="164">
        <v>491.77</v>
      </c>
      <c r="K67" s="164">
        <f t="shared" si="27"/>
        <v>983.54</v>
      </c>
      <c r="L67" s="164">
        <v>15</v>
      </c>
      <c r="M67" s="164">
        <f t="shared" si="28"/>
        <v>0</v>
      </c>
      <c r="N67" s="157">
        <v>0.01401</v>
      </c>
      <c r="O67" s="157">
        <f t="shared" si="29"/>
        <v>0.02802</v>
      </c>
      <c r="P67" s="157">
        <v>0</v>
      </c>
      <c r="Q67" s="157">
        <f t="shared" si="30"/>
        <v>0</v>
      </c>
      <c r="R67" s="157"/>
      <c r="S67" s="157"/>
      <c r="T67" s="158">
        <v>1.189</v>
      </c>
      <c r="U67" s="157">
        <f t="shared" si="31"/>
        <v>2.38</v>
      </c>
      <c r="V67" s="148"/>
      <c r="W67" s="148"/>
      <c r="X67" s="148"/>
      <c r="Y67" s="148"/>
      <c r="Z67" s="148"/>
      <c r="AA67" s="148"/>
      <c r="AB67" s="148"/>
      <c r="AC67" s="148"/>
      <c r="AD67" s="148"/>
      <c r="AE67" s="148" t="s">
        <v>102</v>
      </c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</row>
    <row r="68" spans="1:60" ht="22.5" outlineLevel="1">
      <c r="A68" s="149">
        <v>62</v>
      </c>
      <c r="B68" s="154" t="s">
        <v>212</v>
      </c>
      <c r="C68" s="173" t="s">
        <v>213</v>
      </c>
      <c r="D68" s="156" t="s">
        <v>117</v>
      </c>
      <c r="E68" s="162">
        <v>2</v>
      </c>
      <c r="F68" s="164">
        <v>0</v>
      </c>
      <c r="G68" s="164">
        <f t="shared" si="7"/>
        <v>0</v>
      </c>
      <c r="H68" s="164">
        <v>1495.46</v>
      </c>
      <c r="I68" s="164">
        <f t="shared" si="26"/>
        <v>2990.92</v>
      </c>
      <c r="J68" s="164">
        <v>1164.54</v>
      </c>
      <c r="K68" s="164">
        <f t="shared" si="27"/>
        <v>2329.08</v>
      </c>
      <c r="L68" s="164">
        <v>15</v>
      </c>
      <c r="M68" s="164">
        <f t="shared" si="28"/>
        <v>0</v>
      </c>
      <c r="N68" s="157">
        <v>0.00104</v>
      </c>
      <c r="O68" s="157">
        <f t="shared" si="29"/>
        <v>0.00208</v>
      </c>
      <c r="P68" s="157">
        <v>0</v>
      </c>
      <c r="Q68" s="157">
        <f t="shared" si="30"/>
        <v>0</v>
      </c>
      <c r="R68" s="157"/>
      <c r="S68" s="157"/>
      <c r="T68" s="158">
        <v>0.445</v>
      </c>
      <c r="U68" s="157">
        <f t="shared" si="31"/>
        <v>0.89</v>
      </c>
      <c r="V68" s="148"/>
      <c r="W68" s="148"/>
      <c r="X68" s="148"/>
      <c r="Y68" s="148"/>
      <c r="Z68" s="148"/>
      <c r="AA68" s="148"/>
      <c r="AB68" s="148"/>
      <c r="AC68" s="148"/>
      <c r="AD68" s="148"/>
      <c r="AE68" s="148" t="s">
        <v>102</v>
      </c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</row>
    <row r="69" spans="1:60" ht="12.75" outlineLevel="1">
      <c r="A69" s="149">
        <v>63</v>
      </c>
      <c r="B69" s="154" t="s">
        <v>214</v>
      </c>
      <c r="C69" s="173" t="s">
        <v>215</v>
      </c>
      <c r="D69" s="156" t="s">
        <v>170</v>
      </c>
      <c r="E69" s="162">
        <v>2</v>
      </c>
      <c r="F69" s="164">
        <v>0</v>
      </c>
      <c r="G69" s="164">
        <f t="shared" si="7"/>
        <v>0</v>
      </c>
      <c r="H69" s="164">
        <v>877.59</v>
      </c>
      <c r="I69" s="164">
        <f t="shared" si="26"/>
        <v>1755.18</v>
      </c>
      <c r="J69" s="164">
        <v>134.40999999999997</v>
      </c>
      <c r="K69" s="164">
        <f t="shared" si="27"/>
        <v>268.82</v>
      </c>
      <c r="L69" s="164">
        <v>15</v>
      </c>
      <c r="M69" s="164">
        <f t="shared" si="28"/>
        <v>0</v>
      </c>
      <c r="N69" s="157">
        <v>0.00477</v>
      </c>
      <c r="O69" s="157">
        <f t="shared" si="29"/>
        <v>0.00954</v>
      </c>
      <c r="P69" s="157">
        <v>0</v>
      </c>
      <c r="Q69" s="157">
        <f t="shared" si="30"/>
        <v>0</v>
      </c>
      <c r="R69" s="157"/>
      <c r="S69" s="157"/>
      <c r="T69" s="158">
        <v>0.325</v>
      </c>
      <c r="U69" s="157">
        <f t="shared" si="31"/>
        <v>0.65</v>
      </c>
      <c r="V69" s="148"/>
      <c r="W69" s="148"/>
      <c r="X69" s="148"/>
      <c r="Y69" s="148"/>
      <c r="Z69" s="148"/>
      <c r="AA69" s="148"/>
      <c r="AB69" s="148"/>
      <c r="AC69" s="148"/>
      <c r="AD69" s="148"/>
      <c r="AE69" s="148" t="s">
        <v>102</v>
      </c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</row>
    <row r="70" spans="1:60" ht="12.75" outlineLevel="1">
      <c r="A70" s="149">
        <v>64</v>
      </c>
      <c r="B70" s="154" t="s">
        <v>216</v>
      </c>
      <c r="C70" s="173" t="s">
        <v>217</v>
      </c>
      <c r="D70" s="156" t="s">
        <v>170</v>
      </c>
      <c r="E70" s="162">
        <v>1</v>
      </c>
      <c r="F70" s="164">
        <v>0</v>
      </c>
      <c r="G70" s="164">
        <f t="shared" si="7"/>
        <v>0</v>
      </c>
      <c r="H70" s="164">
        <v>1768.86</v>
      </c>
      <c r="I70" s="164">
        <f t="shared" si="26"/>
        <v>1768.86</v>
      </c>
      <c r="J70" s="164">
        <v>505.1400000000001</v>
      </c>
      <c r="K70" s="164">
        <f t="shared" si="27"/>
        <v>505.14</v>
      </c>
      <c r="L70" s="164">
        <v>15</v>
      </c>
      <c r="M70" s="164">
        <f t="shared" si="28"/>
        <v>0</v>
      </c>
      <c r="N70" s="157">
        <v>0.01054</v>
      </c>
      <c r="O70" s="157">
        <f t="shared" si="29"/>
        <v>0.01054</v>
      </c>
      <c r="P70" s="157">
        <v>0</v>
      </c>
      <c r="Q70" s="157">
        <f t="shared" si="30"/>
        <v>0</v>
      </c>
      <c r="R70" s="157"/>
      <c r="S70" s="157"/>
      <c r="T70" s="158">
        <v>0.496</v>
      </c>
      <c r="U70" s="157">
        <f t="shared" si="31"/>
        <v>0.5</v>
      </c>
      <c r="V70" s="148"/>
      <c r="W70" s="148"/>
      <c r="X70" s="148"/>
      <c r="Y70" s="148"/>
      <c r="Z70" s="148"/>
      <c r="AA70" s="148"/>
      <c r="AB70" s="148"/>
      <c r="AC70" s="148"/>
      <c r="AD70" s="148"/>
      <c r="AE70" s="148" t="s">
        <v>102</v>
      </c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</row>
    <row r="71" spans="1:60" ht="22.5" outlineLevel="1">
      <c r="A71" s="149">
        <v>65</v>
      </c>
      <c r="B71" s="154" t="s">
        <v>212</v>
      </c>
      <c r="C71" s="173" t="s">
        <v>218</v>
      </c>
      <c r="D71" s="156" t="s">
        <v>117</v>
      </c>
      <c r="E71" s="162">
        <v>1</v>
      </c>
      <c r="F71" s="164">
        <v>0</v>
      </c>
      <c r="G71" s="164">
        <f t="shared" si="7"/>
        <v>0</v>
      </c>
      <c r="H71" s="164">
        <v>1495.46</v>
      </c>
      <c r="I71" s="164">
        <f t="shared" si="26"/>
        <v>1495.46</v>
      </c>
      <c r="J71" s="164">
        <v>1164.54</v>
      </c>
      <c r="K71" s="164">
        <f t="shared" si="27"/>
        <v>1164.54</v>
      </c>
      <c r="L71" s="164">
        <v>15</v>
      </c>
      <c r="M71" s="164">
        <f t="shared" si="28"/>
        <v>0</v>
      </c>
      <c r="N71" s="157">
        <v>0.00104</v>
      </c>
      <c r="O71" s="157">
        <f t="shared" si="29"/>
        <v>0.00104</v>
      </c>
      <c r="P71" s="157">
        <v>0</v>
      </c>
      <c r="Q71" s="157">
        <f t="shared" si="30"/>
        <v>0</v>
      </c>
      <c r="R71" s="157"/>
      <c r="S71" s="157"/>
      <c r="T71" s="158">
        <v>0.445</v>
      </c>
      <c r="U71" s="157">
        <f t="shared" si="31"/>
        <v>0.45</v>
      </c>
      <c r="V71" s="148"/>
      <c r="W71" s="148"/>
      <c r="X71" s="148"/>
      <c r="Y71" s="148"/>
      <c r="Z71" s="148"/>
      <c r="AA71" s="148"/>
      <c r="AB71" s="148"/>
      <c r="AC71" s="148"/>
      <c r="AD71" s="148"/>
      <c r="AE71" s="148" t="s">
        <v>102</v>
      </c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</row>
    <row r="72" spans="1:60" ht="12.75" outlineLevel="1">
      <c r="A72" s="149">
        <v>66</v>
      </c>
      <c r="B72" s="154" t="s">
        <v>219</v>
      </c>
      <c r="C72" s="173" t="s">
        <v>220</v>
      </c>
      <c r="D72" s="156" t="s">
        <v>117</v>
      </c>
      <c r="E72" s="162">
        <v>2</v>
      </c>
      <c r="F72" s="164">
        <v>0</v>
      </c>
      <c r="G72" s="164">
        <f t="shared" si="7"/>
        <v>0</v>
      </c>
      <c r="H72" s="164">
        <v>224.53</v>
      </c>
      <c r="I72" s="164">
        <f t="shared" si="26"/>
        <v>449.06</v>
      </c>
      <c r="J72" s="164">
        <v>90.97</v>
      </c>
      <c r="K72" s="164">
        <f t="shared" si="27"/>
        <v>181.94</v>
      </c>
      <c r="L72" s="164">
        <v>15</v>
      </c>
      <c r="M72" s="164">
        <f t="shared" si="28"/>
        <v>0</v>
      </c>
      <c r="N72" s="157">
        <v>0.00022</v>
      </c>
      <c r="O72" s="157">
        <f t="shared" si="29"/>
        <v>0.00044</v>
      </c>
      <c r="P72" s="157">
        <v>0</v>
      </c>
      <c r="Q72" s="157">
        <f t="shared" si="30"/>
        <v>0</v>
      </c>
      <c r="R72" s="157"/>
      <c r="S72" s="157"/>
      <c r="T72" s="158">
        <v>0.246</v>
      </c>
      <c r="U72" s="157">
        <f t="shared" si="31"/>
        <v>0.49</v>
      </c>
      <c r="V72" s="148"/>
      <c r="W72" s="148"/>
      <c r="X72" s="148"/>
      <c r="Y72" s="148"/>
      <c r="Z72" s="148"/>
      <c r="AA72" s="148"/>
      <c r="AB72" s="148"/>
      <c r="AC72" s="148"/>
      <c r="AD72" s="148"/>
      <c r="AE72" s="148" t="s">
        <v>102</v>
      </c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</row>
    <row r="73" spans="1:60" ht="22.5" outlineLevel="1">
      <c r="A73" s="149">
        <v>67</v>
      </c>
      <c r="B73" s="154" t="s">
        <v>221</v>
      </c>
      <c r="C73" s="173" t="s">
        <v>222</v>
      </c>
      <c r="D73" s="156" t="s">
        <v>170</v>
      </c>
      <c r="E73" s="162">
        <v>1</v>
      </c>
      <c r="F73" s="164">
        <v>0</v>
      </c>
      <c r="G73" s="164">
        <f t="shared" si="7"/>
        <v>0</v>
      </c>
      <c r="H73" s="164">
        <v>377.67</v>
      </c>
      <c r="I73" s="164">
        <f t="shared" si="26"/>
        <v>377.67</v>
      </c>
      <c r="J73" s="164">
        <v>20961.33</v>
      </c>
      <c r="K73" s="164">
        <f t="shared" si="27"/>
        <v>20961.33</v>
      </c>
      <c r="L73" s="164">
        <v>15</v>
      </c>
      <c r="M73" s="164">
        <f t="shared" si="28"/>
        <v>0</v>
      </c>
      <c r="N73" s="157">
        <v>0.025</v>
      </c>
      <c r="O73" s="157">
        <f t="shared" si="29"/>
        <v>0.025</v>
      </c>
      <c r="P73" s="157">
        <v>0</v>
      </c>
      <c r="Q73" s="157">
        <f t="shared" si="30"/>
        <v>0</v>
      </c>
      <c r="R73" s="157"/>
      <c r="S73" s="157"/>
      <c r="T73" s="158">
        <v>2.6</v>
      </c>
      <c r="U73" s="157">
        <f t="shared" si="31"/>
        <v>2.6</v>
      </c>
      <c r="V73" s="148"/>
      <c r="W73" s="148"/>
      <c r="X73" s="148"/>
      <c r="Y73" s="148"/>
      <c r="Z73" s="148"/>
      <c r="AA73" s="148"/>
      <c r="AB73" s="148"/>
      <c r="AC73" s="148"/>
      <c r="AD73" s="148"/>
      <c r="AE73" s="148" t="s">
        <v>102</v>
      </c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</row>
    <row r="74" spans="1:60" ht="22.5" outlineLevel="1">
      <c r="A74" s="149">
        <v>68</v>
      </c>
      <c r="B74" s="154" t="s">
        <v>212</v>
      </c>
      <c r="C74" s="173" t="s">
        <v>223</v>
      </c>
      <c r="D74" s="156" t="s">
        <v>117</v>
      </c>
      <c r="E74" s="162">
        <v>1</v>
      </c>
      <c r="F74" s="164">
        <v>0</v>
      </c>
      <c r="G74" s="164">
        <f t="shared" si="7"/>
        <v>0</v>
      </c>
      <c r="H74" s="164">
        <v>1495.46</v>
      </c>
      <c r="I74" s="164">
        <f t="shared" si="26"/>
        <v>1495.46</v>
      </c>
      <c r="J74" s="164">
        <v>1164.54</v>
      </c>
      <c r="K74" s="164">
        <f t="shared" si="27"/>
        <v>1164.54</v>
      </c>
      <c r="L74" s="164">
        <v>15</v>
      </c>
      <c r="M74" s="164">
        <f t="shared" si="28"/>
        <v>0</v>
      </c>
      <c r="N74" s="157">
        <v>0.00104</v>
      </c>
      <c r="O74" s="157">
        <f t="shared" si="29"/>
        <v>0.00104</v>
      </c>
      <c r="P74" s="157">
        <v>0</v>
      </c>
      <c r="Q74" s="157">
        <f t="shared" si="30"/>
        <v>0</v>
      </c>
      <c r="R74" s="157"/>
      <c r="S74" s="157"/>
      <c r="T74" s="158">
        <v>0.445</v>
      </c>
      <c r="U74" s="157">
        <f t="shared" si="31"/>
        <v>0.45</v>
      </c>
      <c r="V74" s="148"/>
      <c r="W74" s="148"/>
      <c r="X74" s="148"/>
      <c r="Y74" s="148"/>
      <c r="Z74" s="148"/>
      <c r="AA74" s="148"/>
      <c r="AB74" s="148"/>
      <c r="AC74" s="148"/>
      <c r="AD74" s="148"/>
      <c r="AE74" s="148" t="s">
        <v>102</v>
      </c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</row>
    <row r="75" spans="1:60" ht="12.75" outlineLevel="1">
      <c r="A75" s="149">
        <v>69</v>
      </c>
      <c r="B75" s="154" t="s">
        <v>224</v>
      </c>
      <c r="C75" s="173" t="s">
        <v>225</v>
      </c>
      <c r="D75" s="156" t="s">
        <v>117</v>
      </c>
      <c r="E75" s="162">
        <v>1</v>
      </c>
      <c r="F75" s="164">
        <v>0</v>
      </c>
      <c r="G75" s="164">
        <f t="shared" si="7"/>
        <v>0</v>
      </c>
      <c r="H75" s="164">
        <v>385.03</v>
      </c>
      <c r="I75" s="164">
        <f t="shared" si="26"/>
        <v>385.03</v>
      </c>
      <c r="J75" s="164">
        <v>90.97000000000003</v>
      </c>
      <c r="K75" s="164">
        <f t="shared" si="27"/>
        <v>90.97</v>
      </c>
      <c r="L75" s="164">
        <v>15</v>
      </c>
      <c r="M75" s="164">
        <f t="shared" si="28"/>
        <v>0</v>
      </c>
      <c r="N75" s="157">
        <v>0.00022</v>
      </c>
      <c r="O75" s="157">
        <f t="shared" si="29"/>
        <v>0.00022</v>
      </c>
      <c r="P75" s="157">
        <v>0</v>
      </c>
      <c r="Q75" s="157">
        <f t="shared" si="30"/>
        <v>0</v>
      </c>
      <c r="R75" s="157"/>
      <c r="S75" s="157"/>
      <c r="T75" s="158">
        <v>0.246</v>
      </c>
      <c r="U75" s="157">
        <f t="shared" si="31"/>
        <v>0.25</v>
      </c>
      <c r="V75" s="148"/>
      <c r="W75" s="148"/>
      <c r="X75" s="148"/>
      <c r="Y75" s="148"/>
      <c r="Z75" s="148"/>
      <c r="AA75" s="148"/>
      <c r="AB75" s="148"/>
      <c r="AC75" s="148"/>
      <c r="AD75" s="148"/>
      <c r="AE75" s="148" t="s">
        <v>102</v>
      </c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</row>
    <row r="76" spans="1:60" ht="22.5" outlineLevel="1">
      <c r="A76" s="149">
        <v>70</v>
      </c>
      <c r="B76" s="154" t="s">
        <v>226</v>
      </c>
      <c r="C76" s="173" t="s">
        <v>227</v>
      </c>
      <c r="D76" s="156" t="s">
        <v>170</v>
      </c>
      <c r="E76" s="162">
        <v>4</v>
      </c>
      <c r="F76" s="164">
        <v>0</v>
      </c>
      <c r="G76" s="164">
        <f t="shared" si="7"/>
        <v>0</v>
      </c>
      <c r="H76" s="164">
        <v>10.71</v>
      </c>
      <c r="I76" s="164">
        <f t="shared" si="26"/>
        <v>42.84</v>
      </c>
      <c r="J76" s="164">
        <v>521.79</v>
      </c>
      <c r="K76" s="164">
        <f t="shared" si="27"/>
        <v>2087.16</v>
      </c>
      <c r="L76" s="164">
        <v>15</v>
      </c>
      <c r="M76" s="164">
        <f t="shared" si="28"/>
        <v>0</v>
      </c>
      <c r="N76" s="157">
        <v>3E-05</v>
      </c>
      <c r="O76" s="157">
        <f t="shared" si="29"/>
        <v>0.00012</v>
      </c>
      <c r="P76" s="157">
        <v>0</v>
      </c>
      <c r="Q76" s="157">
        <f t="shared" si="30"/>
        <v>0</v>
      </c>
      <c r="R76" s="157"/>
      <c r="S76" s="157"/>
      <c r="T76" s="158">
        <v>0.33</v>
      </c>
      <c r="U76" s="157">
        <f t="shared" si="31"/>
        <v>1.32</v>
      </c>
      <c r="V76" s="148"/>
      <c r="W76" s="148"/>
      <c r="X76" s="148"/>
      <c r="Y76" s="148"/>
      <c r="Z76" s="148"/>
      <c r="AA76" s="148"/>
      <c r="AB76" s="148"/>
      <c r="AC76" s="148"/>
      <c r="AD76" s="148"/>
      <c r="AE76" s="148" t="s">
        <v>102</v>
      </c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</row>
    <row r="77" spans="1:60" ht="22.5" outlineLevel="1">
      <c r="A77" s="149">
        <v>71</v>
      </c>
      <c r="B77" s="154" t="s">
        <v>228</v>
      </c>
      <c r="C77" s="173" t="s">
        <v>229</v>
      </c>
      <c r="D77" s="156" t="s">
        <v>103</v>
      </c>
      <c r="E77" s="162">
        <v>0.44</v>
      </c>
      <c r="F77" s="164">
        <v>0</v>
      </c>
      <c r="G77" s="164">
        <f t="shared" si="7"/>
        <v>0</v>
      </c>
      <c r="H77" s="164">
        <v>0</v>
      </c>
      <c r="I77" s="164">
        <f t="shared" si="26"/>
        <v>0</v>
      </c>
      <c r="J77" s="164">
        <v>595</v>
      </c>
      <c r="K77" s="164">
        <f t="shared" si="27"/>
        <v>261.8</v>
      </c>
      <c r="L77" s="164">
        <v>15</v>
      </c>
      <c r="M77" s="164">
        <f t="shared" si="28"/>
        <v>0</v>
      </c>
      <c r="N77" s="157">
        <v>0</v>
      </c>
      <c r="O77" s="157">
        <f t="shared" si="29"/>
        <v>0</v>
      </c>
      <c r="P77" s="157">
        <v>0</v>
      </c>
      <c r="Q77" s="157">
        <f t="shared" si="30"/>
        <v>0</v>
      </c>
      <c r="R77" s="157"/>
      <c r="S77" s="157"/>
      <c r="T77" s="158">
        <v>1.573</v>
      </c>
      <c r="U77" s="157">
        <f t="shared" si="31"/>
        <v>0.69</v>
      </c>
      <c r="V77" s="148"/>
      <c r="W77" s="148"/>
      <c r="X77" s="148"/>
      <c r="Y77" s="148"/>
      <c r="Z77" s="148"/>
      <c r="AA77" s="148"/>
      <c r="AB77" s="148"/>
      <c r="AC77" s="148"/>
      <c r="AD77" s="148"/>
      <c r="AE77" s="148" t="s">
        <v>102</v>
      </c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</row>
    <row r="78" spans="1:31" ht="12.75">
      <c r="A78" s="150" t="s">
        <v>99</v>
      </c>
      <c r="B78" s="155" t="s">
        <v>68</v>
      </c>
      <c r="C78" s="174" t="s">
        <v>69</v>
      </c>
      <c r="D78" s="159"/>
      <c r="E78" s="163"/>
      <c r="F78" s="165"/>
      <c r="G78" s="165">
        <f>G79+G80+G81</f>
        <v>0</v>
      </c>
      <c r="H78" s="165"/>
      <c r="I78" s="165">
        <f>SUM(I79:I81)</f>
        <v>99.99</v>
      </c>
      <c r="J78" s="165"/>
      <c r="K78" s="165">
        <f>SUM(K79:K81)</f>
        <v>975.65</v>
      </c>
      <c r="L78" s="165"/>
      <c r="M78" s="165">
        <f>SUM(M79:M81)</f>
        <v>0</v>
      </c>
      <c r="N78" s="160"/>
      <c r="O78" s="160">
        <f>SUM(O79:O81)</f>
        <v>0.009000000000000001</v>
      </c>
      <c r="P78" s="160"/>
      <c r="Q78" s="160">
        <f>SUM(Q79:Q81)</f>
        <v>0</v>
      </c>
      <c r="R78" s="160"/>
      <c r="S78" s="160"/>
      <c r="T78" s="161"/>
      <c r="U78" s="160">
        <f>SUM(U79:U81)</f>
        <v>2.76</v>
      </c>
      <c r="AE78" t="s">
        <v>100</v>
      </c>
    </row>
    <row r="79" spans="1:60" ht="12.75" outlineLevel="1">
      <c r="A79" s="149">
        <v>72</v>
      </c>
      <c r="B79" s="154" t="s">
        <v>230</v>
      </c>
      <c r="C79" s="173" t="s">
        <v>231</v>
      </c>
      <c r="D79" s="156" t="s">
        <v>232</v>
      </c>
      <c r="E79" s="162">
        <v>6</v>
      </c>
      <c r="F79" s="164">
        <v>0</v>
      </c>
      <c r="G79" s="164">
        <f t="shared" si="7"/>
        <v>0</v>
      </c>
      <c r="H79" s="164">
        <v>11.11</v>
      </c>
      <c r="I79" s="164">
        <f>ROUND(E79*H79,2)</f>
        <v>66.66</v>
      </c>
      <c r="J79" s="164">
        <v>107.39</v>
      </c>
      <c r="K79" s="164">
        <f>ROUND(E79*J79,2)</f>
        <v>644.34</v>
      </c>
      <c r="L79" s="164">
        <v>15</v>
      </c>
      <c r="M79" s="164">
        <f>G79*(1+L79/100)</f>
        <v>0</v>
      </c>
      <c r="N79" s="157">
        <v>0.001</v>
      </c>
      <c r="O79" s="157">
        <f>ROUND(E79*N79,5)</f>
        <v>0.006</v>
      </c>
      <c r="P79" s="157">
        <v>0</v>
      </c>
      <c r="Q79" s="157">
        <f>ROUND(E79*P79,5)</f>
        <v>0</v>
      </c>
      <c r="R79" s="157"/>
      <c r="S79" s="157"/>
      <c r="T79" s="158">
        <v>0.304</v>
      </c>
      <c r="U79" s="157">
        <f>ROUND(E79*T79,2)</f>
        <v>1.82</v>
      </c>
      <c r="V79" s="148"/>
      <c r="W79" s="148"/>
      <c r="X79" s="148"/>
      <c r="Y79" s="148"/>
      <c r="Z79" s="148"/>
      <c r="AA79" s="148"/>
      <c r="AB79" s="148"/>
      <c r="AC79" s="148"/>
      <c r="AD79" s="148"/>
      <c r="AE79" s="148" t="s">
        <v>102</v>
      </c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</row>
    <row r="80" spans="1:60" ht="12.75" outlineLevel="1">
      <c r="A80" s="149">
        <v>73</v>
      </c>
      <c r="B80" s="154" t="s">
        <v>230</v>
      </c>
      <c r="C80" s="173" t="s">
        <v>233</v>
      </c>
      <c r="D80" s="156" t="s">
        <v>232</v>
      </c>
      <c r="E80" s="162">
        <v>3</v>
      </c>
      <c r="F80" s="164">
        <v>0</v>
      </c>
      <c r="G80" s="164">
        <f t="shared" si="7"/>
        <v>0</v>
      </c>
      <c r="H80" s="164">
        <v>11.11</v>
      </c>
      <c r="I80" s="164">
        <f>ROUND(E80*H80,2)</f>
        <v>33.33</v>
      </c>
      <c r="J80" s="164">
        <v>107.39</v>
      </c>
      <c r="K80" s="164">
        <f>ROUND(E80*J80,2)</f>
        <v>322.17</v>
      </c>
      <c r="L80" s="164">
        <v>15</v>
      </c>
      <c r="M80" s="164">
        <f>G80*(1+L80/100)</f>
        <v>0</v>
      </c>
      <c r="N80" s="157">
        <v>0.001</v>
      </c>
      <c r="O80" s="157">
        <f>ROUND(E80*N80,5)</f>
        <v>0.003</v>
      </c>
      <c r="P80" s="157">
        <v>0</v>
      </c>
      <c r="Q80" s="157">
        <f>ROUND(E80*P80,5)</f>
        <v>0</v>
      </c>
      <c r="R80" s="157"/>
      <c r="S80" s="157"/>
      <c r="T80" s="158">
        <v>0.304</v>
      </c>
      <c r="U80" s="157">
        <f>ROUND(E80*T80,2)</f>
        <v>0.91</v>
      </c>
      <c r="V80" s="148"/>
      <c r="W80" s="148"/>
      <c r="X80" s="148"/>
      <c r="Y80" s="148"/>
      <c r="Z80" s="148"/>
      <c r="AA80" s="148"/>
      <c r="AB80" s="148"/>
      <c r="AC80" s="148"/>
      <c r="AD80" s="148"/>
      <c r="AE80" s="148" t="s">
        <v>102</v>
      </c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</row>
    <row r="81" spans="1:60" ht="12.75" outlineLevel="1">
      <c r="A81" s="149">
        <v>74</v>
      </c>
      <c r="B81" s="154" t="s">
        <v>234</v>
      </c>
      <c r="C81" s="173" t="s">
        <v>235</v>
      </c>
      <c r="D81" s="156" t="s">
        <v>103</v>
      </c>
      <c r="E81" s="162">
        <v>0.009</v>
      </c>
      <c r="F81" s="164">
        <v>0</v>
      </c>
      <c r="G81" s="164">
        <f t="shared" si="7"/>
        <v>0</v>
      </c>
      <c r="H81" s="164">
        <v>0</v>
      </c>
      <c r="I81" s="164">
        <f>ROUND(E81*H81,2)</f>
        <v>0</v>
      </c>
      <c r="J81" s="164">
        <v>1015</v>
      </c>
      <c r="K81" s="164">
        <f>ROUND(E81*J81,2)</f>
        <v>9.14</v>
      </c>
      <c r="L81" s="164">
        <v>15</v>
      </c>
      <c r="M81" s="164">
        <f>G81*(1+L81/100)</f>
        <v>0</v>
      </c>
      <c r="N81" s="157">
        <v>0</v>
      </c>
      <c r="O81" s="157">
        <f>ROUND(E81*N81,5)</f>
        <v>0</v>
      </c>
      <c r="P81" s="157">
        <v>0</v>
      </c>
      <c r="Q81" s="157">
        <f>ROUND(E81*P81,5)</f>
        <v>0</v>
      </c>
      <c r="R81" s="157"/>
      <c r="S81" s="157"/>
      <c r="T81" s="158">
        <v>3.327</v>
      </c>
      <c r="U81" s="157">
        <f>ROUND(E81*T81,2)</f>
        <v>0.03</v>
      </c>
      <c r="V81" s="148"/>
      <c r="W81" s="148"/>
      <c r="X81" s="148"/>
      <c r="Y81" s="148"/>
      <c r="Z81" s="148"/>
      <c r="AA81" s="148"/>
      <c r="AB81" s="148"/>
      <c r="AC81" s="148"/>
      <c r="AD81" s="148"/>
      <c r="AE81" s="148" t="s">
        <v>102</v>
      </c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</row>
    <row r="82" spans="1:31" ht="12.75">
      <c r="A82" s="150" t="s">
        <v>99</v>
      </c>
      <c r="B82" s="155" t="s">
        <v>70</v>
      </c>
      <c r="C82" s="174" t="s">
        <v>71</v>
      </c>
      <c r="D82" s="159"/>
      <c r="E82" s="163"/>
      <c r="F82" s="165"/>
      <c r="G82" s="165">
        <f>G83</f>
        <v>0</v>
      </c>
      <c r="H82" s="165"/>
      <c r="I82" s="165">
        <f>SUM(I83:I83)</f>
        <v>22.97</v>
      </c>
      <c r="J82" s="165"/>
      <c r="K82" s="165">
        <f>SUM(K83:K83)</f>
        <v>97.03</v>
      </c>
      <c r="L82" s="165"/>
      <c r="M82" s="165">
        <f>SUM(M83:M83)</f>
        <v>0</v>
      </c>
      <c r="N82" s="160"/>
      <c r="O82" s="160">
        <f>SUM(O83:O83)</f>
        <v>0.00024</v>
      </c>
      <c r="P82" s="160"/>
      <c r="Q82" s="160">
        <f>SUM(Q83:Q83)</f>
        <v>0</v>
      </c>
      <c r="R82" s="160"/>
      <c r="S82" s="160"/>
      <c r="T82" s="161"/>
      <c r="U82" s="160">
        <f>SUM(U83:U83)</f>
        <v>0.29</v>
      </c>
      <c r="AE82" t="s">
        <v>100</v>
      </c>
    </row>
    <row r="83" spans="1:60" ht="12.75" outlineLevel="1">
      <c r="A83" s="149">
        <v>75</v>
      </c>
      <c r="B83" s="154" t="s">
        <v>236</v>
      </c>
      <c r="C83" s="173" t="s">
        <v>237</v>
      </c>
      <c r="D83" s="156" t="s">
        <v>131</v>
      </c>
      <c r="E83" s="162">
        <v>1</v>
      </c>
      <c r="F83" s="164">
        <v>0</v>
      </c>
      <c r="G83" s="164">
        <f t="shared" si="7"/>
        <v>0</v>
      </c>
      <c r="H83" s="164">
        <v>22.97</v>
      </c>
      <c r="I83" s="164">
        <f>ROUND(E83*H83,2)</f>
        <v>22.97</v>
      </c>
      <c r="J83" s="164">
        <v>97.03</v>
      </c>
      <c r="K83" s="164">
        <f>ROUND(E83*J83,2)</f>
        <v>97.03</v>
      </c>
      <c r="L83" s="164">
        <v>15</v>
      </c>
      <c r="M83" s="164">
        <f>G83*(1+L83/100)</f>
        <v>0</v>
      </c>
      <c r="N83" s="157">
        <v>0.00024</v>
      </c>
      <c r="O83" s="157">
        <f>ROUND(E83*N83,5)</f>
        <v>0.00024</v>
      </c>
      <c r="P83" s="157">
        <v>0</v>
      </c>
      <c r="Q83" s="157">
        <f>ROUND(E83*P83,5)</f>
        <v>0</v>
      </c>
      <c r="R83" s="157"/>
      <c r="S83" s="157"/>
      <c r="T83" s="158">
        <v>0.29</v>
      </c>
      <c r="U83" s="157">
        <f>ROUND(E83*T83,2)</f>
        <v>0.29</v>
      </c>
      <c r="V83" s="148"/>
      <c r="W83" s="148"/>
      <c r="X83" s="148"/>
      <c r="Y83" s="148"/>
      <c r="Z83" s="148"/>
      <c r="AA83" s="148"/>
      <c r="AB83" s="148"/>
      <c r="AC83" s="148"/>
      <c r="AD83" s="148"/>
      <c r="AE83" s="148" t="s">
        <v>102</v>
      </c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</row>
    <row r="84" spans="1:31" ht="12.75">
      <c r="A84" s="150" t="s">
        <v>99</v>
      </c>
      <c r="B84" s="155" t="s">
        <v>72</v>
      </c>
      <c r="C84" s="174" t="s">
        <v>26</v>
      </c>
      <c r="D84" s="159"/>
      <c r="E84" s="163"/>
      <c r="F84" s="165"/>
      <c r="G84" s="165">
        <f>G85+G86</f>
        <v>0</v>
      </c>
      <c r="H84" s="165"/>
      <c r="I84" s="165">
        <f>SUM(I85:I86)</f>
        <v>0</v>
      </c>
      <c r="J84" s="165"/>
      <c r="K84" s="165">
        <f>SUM(K85:K86)</f>
        <v>3626</v>
      </c>
      <c r="L84" s="165"/>
      <c r="M84" s="165">
        <f>SUM(M85:M86)</f>
        <v>0</v>
      </c>
      <c r="N84" s="160"/>
      <c r="O84" s="160">
        <f>SUM(O85:O86)</f>
        <v>0</v>
      </c>
      <c r="P84" s="160"/>
      <c r="Q84" s="160">
        <f>SUM(Q85:Q86)</f>
        <v>0</v>
      </c>
      <c r="R84" s="160"/>
      <c r="S84" s="160"/>
      <c r="T84" s="161"/>
      <c r="U84" s="160">
        <f>SUM(U85:U86)</f>
        <v>0</v>
      </c>
      <c r="AE84" t="s">
        <v>100</v>
      </c>
    </row>
    <row r="85" spans="1:60" ht="12.75" outlineLevel="1">
      <c r="A85" s="149">
        <v>76</v>
      </c>
      <c r="B85" s="154" t="s">
        <v>238</v>
      </c>
      <c r="C85" s="173" t="s">
        <v>239</v>
      </c>
      <c r="D85" s="156" t="s">
        <v>240</v>
      </c>
      <c r="E85" s="162">
        <v>1</v>
      </c>
      <c r="F85" s="164">
        <v>0</v>
      </c>
      <c r="G85" s="164">
        <f t="shared" si="7"/>
        <v>0</v>
      </c>
      <c r="H85" s="164">
        <v>0</v>
      </c>
      <c r="I85" s="164">
        <f>ROUND(E85*H85,2)</f>
        <v>0</v>
      </c>
      <c r="J85" s="164">
        <v>1813</v>
      </c>
      <c r="K85" s="164">
        <f>ROUND(E85*J85,2)</f>
        <v>1813</v>
      </c>
      <c r="L85" s="164">
        <v>15</v>
      </c>
      <c r="M85" s="164">
        <f>G85*(1+L85/100)</f>
        <v>0</v>
      </c>
      <c r="N85" s="157">
        <v>0</v>
      </c>
      <c r="O85" s="157">
        <f>ROUND(E85*N85,5)</f>
        <v>0</v>
      </c>
      <c r="P85" s="157">
        <v>0</v>
      </c>
      <c r="Q85" s="157">
        <f>ROUND(E85*P85,5)</f>
        <v>0</v>
      </c>
      <c r="R85" s="157"/>
      <c r="S85" s="157"/>
      <c r="T85" s="158">
        <v>0</v>
      </c>
      <c r="U85" s="157">
        <f>ROUND(E85*T85,2)</f>
        <v>0</v>
      </c>
      <c r="V85" s="148"/>
      <c r="W85" s="148"/>
      <c r="X85" s="148"/>
      <c r="Y85" s="148"/>
      <c r="Z85" s="148"/>
      <c r="AA85" s="148"/>
      <c r="AB85" s="148"/>
      <c r="AC85" s="148"/>
      <c r="AD85" s="148"/>
      <c r="AE85" s="148" t="s">
        <v>241</v>
      </c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</row>
    <row r="86" spans="1:60" ht="12.75" outlineLevel="1">
      <c r="A86" s="166">
        <v>77</v>
      </c>
      <c r="B86" s="167" t="s">
        <v>242</v>
      </c>
      <c r="C86" s="175" t="s">
        <v>243</v>
      </c>
      <c r="D86" s="168" t="s">
        <v>240</v>
      </c>
      <c r="E86" s="169">
        <v>1</v>
      </c>
      <c r="F86" s="170">
        <v>0</v>
      </c>
      <c r="G86" s="164">
        <f>E86*F86</f>
        <v>0</v>
      </c>
      <c r="H86" s="170">
        <v>0</v>
      </c>
      <c r="I86" s="170">
        <f>ROUND(E86*H86,2)</f>
        <v>0</v>
      </c>
      <c r="J86" s="170">
        <v>1813</v>
      </c>
      <c r="K86" s="170">
        <f>ROUND(E86*J86,2)</f>
        <v>1813</v>
      </c>
      <c r="L86" s="170">
        <v>15</v>
      </c>
      <c r="M86" s="170">
        <f>G86*(1+L86/100)</f>
        <v>0</v>
      </c>
      <c r="N86" s="171">
        <v>0</v>
      </c>
      <c r="O86" s="171">
        <f>ROUND(E86*N86,5)</f>
        <v>0</v>
      </c>
      <c r="P86" s="171">
        <v>0</v>
      </c>
      <c r="Q86" s="171">
        <f>ROUND(E86*P86,5)</f>
        <v>0</v>
      </c>
      <c r="R86" s="171"/>
      <c r="S86" s="171"/>
      <c r="T86" s="172">
        <v>0</v>
      </c>
      <c r="U86" s="171">
        <f>ROUND(E86*T86,2)</f>
        <v>0</v>
      </c>
      <c r="V86" s="148"/>
      <c r="W86" s="148"/>
      <c r="X86" s="148"/>
      <c r="Y86" s="148"/>
      <c r="Z86" s="148"/>
      <c r="AA86" s="148"/>
      <c r="AB86" s="148"/>
      <c r="AC86" s="148"/>
      <c r="AD86" s="148"/>
      <c r="AE86" s="148" t="s">
        <v>241</v>
      </c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</row>
    <row r="87" spans="1:30" ht="12.75">
      <c r="A87" s="6"/>
      <c r="B87" s="7" t="s">
        <v>244</v>
      </c>
      <c r="C87" s="176" t="s">
        <v>244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AC87">
        <v>15</v>
      </c>
      <c r="AD87">
        <v>21</v>
      </c>
    </row>
    <row r="88" spans="3:31" ht="12.75">
      <c r="C88" s="177"/>
      <c r="AE88" t="s">
        <v>245</v>
      </c>
    </row>
  </sheetData>
  <sheetProtection/>
  <mergeCells count="4">
    <mergeCell ref="A1:G1"/>
    <mergeCell ref="C2:G2"/>
    <mergeCell ref="C3:G3"/>
    <mergeCell ref="C4:G4"/>
  </mergeCells>
  <printOptions/>
  <pageMargins left="0.590551181102362" right="0.393700787401575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javor</dc:creator>
  <cp:keywords/>
  <dc:description/>
  <cp:lastModifiedBy>radim</cp:lastModifiedBy>
  <cp:lastPrinted>2014-02-28T09:52:57Z</cp:lastPrinted>
  <dcterms:created xsi:type="dcterms:W3CDTF">2009-04-08T07:15:50Z</dcterms:created>
  <dcterms:modified xsi:type="dcterms:W3CDTF">2021-11-11T08:26:24Z</dcterms:modified>
  <cp:category/>
  <cp:version/>
  <cp:contentType/>
  <cp:contentStatus/>
</cp:coreProperties>
</file>